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2\Documents\"/>
    </mc:Choice>
  </mc:AlternateContent>
  <bookViews>
    <workbookView xWindow="0" yWindow="0" windowWidth="28800" windowHeight="12435"/>
  </bookViews>
  <sheets>
    <sheet name="Табл № 1 Хаб край" sheetId="1" r:id="rId1"/>
  </sheets>
  <definedNames>
    <definedName name="_xlnm._FilterDatabase" localSheetId="0" hidden="1">'Табл № 1 Хаб край'!$A$5:$AG$5</definedName>
    <definedName name="Z_5EEA1AAD_158A_4E6D_88F6_F9209832A617_.wvu.PrintArea" localSheetId="0" hidden="1">'Табл № 1 Хаб край'!$A$1:$AD$143</definedName>
    <definedName name="Z_5EEA1AAD_158A_4E6D_88F6_F9209832A617_.wvu.PrintTitles" localSheetId="0" hidden="1">'Табл № 1 Хаб край'!$2:$5</definedName>
    <definedName name="Z_5EEA1AAD_158A_4E6D_88F6_F9209832A617_.wvu.Rows" localSheetId="0" hidden="1">'Табл № 1 Хаб край'!#REF!,'Табл № 1 Хаб край'!#REF!,'Табл № 1 Хаб край'!#REF!,'Табл № 1 Хаб край'!#REF!</definedName>
    <definedName name="Z_74542FC5_ECDE_41D3_8885_0043D327E600_.wvu.PrintArea" localSheetId="0" hidden="1">'Табл № 1 Хаб край'!$A$1:$AD$143</definedName>
    <definedName name="Z_74542FC5_ECDE_41D3_8885_0043D327E600_.wvu.PrintTitles" localSheetId="0" hidden="1">'Табл № 1 Хаб край'!$2:$5</definedName>
    <definedName name="Z_74542FC5_ECDE_41D3_8885_0043D327E600_.wvu.Rows" localSheetId="0" hidden="1">'Табл № 1 Хаб край'!#REF!,'Табл № 1 Хаб край'!#REF!,'Табл № 1 Хаб край'!#REF!,'Табл № 1 Хаб край'!#REF!</definedName>
    <definedName name="_xlnm.Print_Titles" localSheetId="0">'Табл № 1 Хаб край'!$2:$5</definedName>
    <definedName name="_xlnm.Print_Area" localSheetId="0">'Табл № 1 Хаб край'!$A$1:$AD$143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9" i="1" l="1"/>
  <c r="V119" i="1"/>
  <c r="P119" i="1"/>
  <c r="R119" i="1"/>
  <c r="AD123" i="1"/>
  <c r="AB124" i="1"/>
  <c r="AB119" i="1"/>
  <c r="X133" i="1" l="1"/>
  <c r="AB132" i="1"/>
  <c r="V132" i="1"/>
  <c r="AD131" i="1"/>
  <c r="AB131" i="1"/>
  <c r="V131" i="1"/>
  <c r="V124" i="1"/>
  <c r="L119" i="1"/>
  <c r="J119" i="1"/>
  <c r="F119" i="1"/>
  <c r="E119" i="1"/>
  <c r="X96" i="1"/>
  <c r="X119" i="1" s="1"/>
  <c r="X85" i="1"/>
  <c r="X81" i="1"/>
  <c r="P78" i="1"/>
  <c r="AD67" i="1"/>
  <c r="AD120" i="1" s="1"/>
  <c r="AB67" i="1"/>
  <c r="AB120" i="1" s="1"/>
  <c r="AB123" i="1" s="1"/>
  <c r="V67" i="1"/>
  <c r="R67" i="1"/>
  <c r="P67" i="1"/>
  <c r="J67" i="1"/>
  <c r="E67" i="1"/>
  <c r="L54" i="1"/>
  <c r="X32" i="1"/>
  <c r="X28" i="1"/>
  <c r="X24" i="1"/>
  <c r="X18" i="1"/>
  <c r="X131" i="1" s="1"/>
  <c r="F16" i="1"/>
  <c r="F67" i="1" s="1"/>
  <c r="L12" i="1"/>
  <c r="L67" i="1" l="1"/>
  <c r="X16" i="1"/>
  <c r="R120" i="1"/>
  <c r="V120" i="1"/>
  <c r="V123" i="1" s="1"/>
  <c r="E120" i="1"/>
  <c r="L120" i="1"/>
  <c r="P120" i="1"/>
  <c r="X123" i="1"/>
  <c r="X67" i="1"/>
  <c r="X120" i="1" s="1"/>
  <c r="J120" i="1"/>
  <c r="F120" i="1"/>
</calcChain>
</file>

<file path=xl/sharedStrings.xml><?xml version="1.0" encoding="utf-8"?>
<sst xmlns="http://schemas.openxmlformats.org/spreadsheetml/2006/main" count="577" uniqueCount="198">
  <si>
    <t>Таблица № 1. Перечень автомобильных дорог (участков автомобильных дорог) регионального и межмуниципального значения и планируемые мероприятия на них для достижения целевых показателей (по Хабаровскому краю)</t>
  </si>
  <si>
    <t>№</t>
  </si>
  <si>
    <t>Код в СКДФ</t>
  </si>
  <si>
    <t xml:space="preserve">Наименование автомобильной дороги </t>
  </si>
  <si>
    <t>Идентификатор</t>
  </si>
  <si>
    <t>Протяженность и площадь покрытия дороги</t>
  </si>
  <si>
    <t>Мероприятия, реализуемые в рамках программы в 2019 году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</si>
  <si>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</si>
  <si>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</si>
  <si>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</si>
  <si>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Адрес участка</t>
  </si>
  <si>
    <t>Вид работ</t>
  </si>
  <si>
    <t>Мощность работ</t>
  </si>
  <si>
    <t xml:space="preserve">Стоимость </t>
  </si>
  <si>
    <t>км</t>
  </si>
  <si>
    <t>кв.м</t>
  </si>
  <si>
    <t>Начало (км+м)</t>
  </si>
  <si>
    <t>Конец (км+м)</t>
  </si>
  <si>
    <t>Значение</t>
  </si>
  <si>
    <t>Единица измерения</t>
  </si>
  <si>
    <t>тыс.руб.</t>
  </si>
  <si>
    <t>Автомобильные дороги регионального и межмуниципального значения (в границах Хабаровской городской агломерации)</t>
  </si>
  <si>
    <t>Обход г. Хабаровска (0-13) с подъездом к Матвеевскому шоссе_x000D_</t>
  </si>
  <si>
    <t>08 ОП РЗ 08А-22</t>
  </si>
  <si>
    <t>0+000</t>
  </si>
  <si>
    <t>9+990</t>
  </si>
  <si>
    <t>ремонт покрытия проезжей части</t>
  </si>
  <si>
    <t xml:space="preserve">км </t>
  </si>
  <si>
    <t>0+787</t>
  </si>
  <si>
    <t>0+878</t>
  </si>
  <si>
    <t>устройство светофорных объектов</t>
  </si>
  <si>
    <t>шт.</t>
  </si>
  <si>
    <t>кв.м.</t>
  </si>
  <si>
    <t>нанесение разметки</t>
  </si>
  <si>
    <t>установка барьерного ограждения</t>
  </si>
  <si>
    <t>п.м.</t>
  </si>
  <si>
    <t>Обход с. Ильинка</t>
  </si>
  <si>
    <t>08 ОП РЗ 08К-93</t>
  </si>
  <si>
    <t>2+358</t>
  </si>
  <si>
    <t>Обход пос. Красная Речка - с. Казакевичево</t>
  </si>
  <si>
    <t>08 ОП РЗ 08К-91</t>
  </si>
  <si>
    <t>17+700</t>
  </si>
  <si>
    <t>22+300</t>
  </si>
  <si>
    <t>23+600</t>
  </si>
  <si>
    <t>25+688</t>
  </si>
  <si>
    <t>9+000</t>
  </si>
  <si>
    <t>13+266</t>
  </si>
  <si>
    <t>Подъезд к пос. имени Горького                (г. Хабаровск)</t>
  </si>
  <si>
    <t>08 ОП РЗ 08К-74</t>
  </si>
  <si>
    <t>1+909</t>
  </si>
  <si>
    <t>2+968</t>
  </si>
  <si>
    <t>5+873</t>
  </si>
  <si>
    <t>Подъезд к г. Хабаровску (от 14 км федеральной автодороги "Уссури")</t>
  </si>
  <si>
    <t>08 ОП РЗ 08К-75</t>
  </si>
  <si>
    <t>1+954</t>
  </si>
  <si>
    <t>км.</t>
  </si>
  <si>
    <t>2+646</t>
  </si>
  <si>
    <t>5+342</t>
  </si>
  <si>
    <t>г. Хабаровск-с. Мичуринское-с. Федоровка -с. Смирновка-с. Галкино</t>
  </si>
  <si>
    <t>08 ОП РЗ 08К-85</t>
  </si>
  <si>
    <t>1+931</t>
  </si>
  <si>
    <t>5+031</t>
  </si>
  <si>
    <t>устройство освещения</t>
  </si>
  <si>
    <t>6+054</t>
  </si>
  <si>
    <t>9+597</t>
  </si>
  <si>
    <t>30+224</t>
  </si>
  <si>
    <t>31+834</t>
  </si>
  <si>
    <t>Подъезд к с. Мирное</t>
  </si>
  <si>
    <t>08 ОП РЗ 08К-89</t>
  </si>
  <si>
    <t>6+055</t>
  </si>
  <si>
    <t>"ул. Автобусная (г. Хабаровск) - обход пос.Красная речка"</t>
  </si>
  <si>
    <t>08 ОП РЗ 08К-94</t>
  </si>
  <si>
    <t>2+435</t>
  </si>
  <si>
    <t>г. Хабаровск-с. Ильинка - с. Ракитное- с. Гаровка 1-пос.им. Горького (г. Хабаровск)</t>
  </si>
  <si>
    <t>08 ОП РЗ 08К-87</t>
  </si>
  <si>
    <t>12+070</t>
  </si>
  <si>
    <t>16+000</t>
  </si>
  <si>
    <t>4+420</t>
  </si>
  <si>
    <t>км .</t>
  </si>
  <si>
    <t>Подъезд к ж.д. ст. Хабаровск-2</t>
  </si>
  <si>
    <t>08 ОП РЗ 08К-84</t>
  </si>
  <si>
    <t>2+600</t>
  </si>
  <si>
    <t>Подъезд к с. Дружба (от 5 км региональной автодороги г. Хабаровск - с. Ильинка - с. Ракитное - с. Гаровка-1 - пос. им. Горького (г. Хабаровск)</t>
  </si>
  <si>
    <t>08 ОП РЗ 08К-88</t>
  </si>
  <si>
    <t>1+000</t>
  </si>
  <si>
    <t>8+360</t>
  </si>
  <si>
    <t>Подъезд к с. Черная Речка</t>
  </si>
  <si>
    <t>08 ОП РЗ 08К-83</t>
  </si>
  <si>
    <t>8+840</t>
  </si>
  <si>
    <t>Итого по объектам в границах Хабаровской городской агломерации</t>
  </si>
  <si>
    <t>Автомобильные дороги регионального и межмуниципального значения (вне Хабаровской городской агломерации)</t>
  </si>
  <si>
    <t>Подъезд к с. Ачан</t>
  </si>
  <si>
    <t>08 ОП РЗ 08К-2</t>
  </si>
  <si>
    <t>35+600</t>
  </si>
  <si>
    <t>39+600</t>
  </si>
  <si>
    <t>ремонт  тротуаров</t>
  </si>
  <si>
    <t>Подъезд к аэропорту г. Комсомольск-на-Амуре</t>
  </si>
  <si>
    <t>08 ОП РЗ 08А-9</t>
  </si>
  <si>
    <t>1+850</t>
  </si>
  <si>
    <t>ремонт тротуаров</t>
  </si>
  <si>
    <t>Подъезд к пос. ст. Гайтер</t>
  </si>
  <si>
    <t>08 ОП РЗ 08К-27</t>
  </si>
  <si>
    <t>1+350</t>
  </si>
  <si>
    <t>2+350</t>
  </si>
  <si>
    <t>Подъезд к р.п. Мухен</t>
  </si>
  <si>
    <t>08 ОП РЗ 08К-41</t>
  </si>
  <si>
    <t>31+000</t>
  </si>
  <si>
    <t>57+000</t>
  </si>
  <si>
    <t>19+000</t>
  </si>
  <si>
    <t>Подъезд к с. Капитоновка</t>
  </si>
  <si>
    <t>08 ОП РЗ 08К-19</t>
  </si>
  <si>
    <t>7+000</t>
  </si>
  <si>
    <t>Подъезд к с. Кукелево</t>
  </si>
  <si>
    <t>08 ОП РЗ 08А-80</t>
  </si>
  <si>
    <t>9+091</t>
  </si>
  <si>
    <t>Подъезд к с. Бичевая</t>
  </si>
  <si>
    <t>08 ОП РЗ 08К-38</t>
  </si>
  <si>
    <t>38+700</t>
  </si>
  <si>
    <t>39+000</t>
  </si>
  <si>
    <t>46+000</t>
  </si>
  <si>
    <t>г. Советская Гавань - рп. Ванино</t>
  </si>
  <si>
    <t>08 ОП РЗ 08А-4</t>
  </si>
  <si>
    <t>37+200</t>
  </si>
  <si>
    <t>ремонт покрытия проезжей части (1 этап)</t>
  </si>
  <si>
    <t>29+800</t>
  </si>
  <si>
    <t>32+100</t>
  </si>
  <si>
    <t xml:space="preserve">ремонт покрытия проезжей части </t>
  </si>
  <si>
    <t>36+000</t>
  </si>
  <si>
    <t>36+100</t>
  </si>
  <si>
    <t>с. Селихино - г. Николаевск-на-Амуре</t>
  </si>
  <si>
    <t>08 ОП РЗ 08А-10</t>
  </si>
  <si>
    <t>446+00</t>
  </si>
  <si>
    <t>460+00</t>
  </si>
  <si>
    <t>реконструкция</t>
  </si>
  <si>
    <t>103+400</t>
  </si>
  <si>
    <t>105+500</t>
  </si>
  <si>
    <t>г. Комсомольск-на-Амуре-пос.Березовый-пос. Амгунь-пос. Могды-р.п. Чегдомын</t>
  </si>
  <si>
    <t>08 ОП РЗ 08К-15</t>
  </si>
  <si>
    <t>808901</t>
  </si>
  <si>
    <t>Подъезд к с. Иннокентьевка</t>
  </si>
  <si>
    <t>08 ОП РЗ 08К-53</t>
  </si>
  <si>
    <t>15+400</t>
  </si>
  <si>
    <t>808943</t>
  </si>
  <si>
    <t>р.п. Переяславка - с. Аргунское</t>
  </si>
  <si>
    <t>08 ОП РЗ 08А-11</t>
  </si>
  <si>
    <t>13+000</t>
  </si>
  <si>
    <t>3+100</t>
  </si>
  <si>
    <t>кв. м</t>
  </si>
  <si>
    <t>2+880</t>
  </si>
  <si>
    <t>восстановление светофорного объекта</t>
  </si>
  <si>
    <t>шт</t>
  </si>
  <si>
    <t>808843</t>
  </si>
  <si>
    <t>Подъезд к пос. ст. Розенгартовка</t>
  </si>
  <si>
    <t>08 ОП РЗ 08К-12</t>
  </si>
  <si>
    <t>Подъезд к с. Васильевка</t>
  </si>
  <si>
    <t>08 ОП РЗ 08К-10</t>
  </si>
  <si>
    <t>6+643</t>
  </si>
  <si>
    <t>7+543</t>
  </si>
  <si>
    <t>4+000</t>
  </si>
  <si>
    <t>13+543</t>
  </si>
  <si>
    <t>Подъезд к с. Князе-Волконское (от федеральной дороги "Восток")</t>
  </si>
  <si>
    <t>08 ОП РЗ 08К-78</t>
  </si>
  <si>
    <t>8+208</t>
  </si>
  <si>
    <t>Подъезд к с. Святогорье</t>
  </si>
  <si>
    <t>08 ОП РЗ 08А-13</t>
  </si>
  <si>
    <t>21+000</t>
  </si>
  <si>
    <t>36+700</t>
  </si>
  <si>
    <t>15+000</t>
  </si>
  <si>
    <t>Подъезд к пос. ст. Кругликово</t>
  </si>
  <si>
    <t>08 ОП РЗ 08К-44</t>
  </si>
  <si>
    <t>2+695</t>
  </si>
  <si>
    <t>устройство электроосвещения</t>
  </si>
  <si>
    <t>Итого по объектам вне Хабаровской городской агломерации</t>
  </si>
  <si>
    <t>ИТОГО по автомобильным дорогам регионального и межмуниципального значения, в том числе:</t>
  </si>
  <si>
    <t>В рамках регионального проекта "Дорожная сеть"</t>
  </si>
  <si>
    <t>За счет средств краевого бюджета, предусмотренных на содержание и ремонт автомобильных дорог регионального или межмуниципального значения</t>
  </si>
  <si>
    <t>ИТОГО по автомобильным дорогам регионального и межмуниципального значения</t>
  </si>
  <si>
    <t>капитальный ремонт</t>
  </si>
  <si>
    <t>строительство</t>
  </si>
  <si>
    <t>установка дорожных знаков</t>
  </si>
  <si>
    <t xml:space="preserve">установка тросового/барьерного ограждения </t>
  </si>
  <si>
    <t>установка направляющих устройств</t>
  </si>
  <si>
    <t>укладка слоев износа</t>
  </si>
  <si>
    <t>шероховатая поверхностная обработка</t>
  </si>
  <si>
    <t>обработка защитной пропиткой</t>
  </si>
  <si>
    <t>установка водоотводных лотков</t>
  </si>
  <si>
    <t>очистка водоотводных полос</t>
  </si>
  <si>
    <t xml:space="preserve">устройство электроосвещения </t>
  </si>
  <si>
    <t>3+480</t>
  </si>
  <si>
    <t>Подъезд к аэропорту г. Советская Гавань</t>
  </si>
  <si>
    <t>808857</t>
  </si>
  <si>
    <t>12+700</t>
  </si>
  <si>
    <t>Подъезд к с. Найхин</t>
  </si>
  <si>
    <t>2+200</t>
  </si>
  <si>
    <t>Подъезд к реабилитационному центру "Утес"</t>
  </si>
  <si>
    <t>08 ОП РЗ 08А-16</t>
  </si>
  <si>
    <t>08 ОП РЗ 08К-55</t>
  </si>
  <si>
    <t>08 ОП РЗ 08К-39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</si>
</sst>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"/>
    <numFmt numFmtId="166" formatCode="0.0"/>
    <numFmt numFmtId="167" formatCode="#,##0.000"/>
    <numFmt numFmtId="168" formatCode="_-* #,##0.000\ _₽_-;\-* #,##0.000\ _₽_-;_-* &quot;-&quot;??\ _₽_-;_-@_-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  <charset val="204"/>
    </font>
    <font>
      <sz val="11"/>
      <name val="Times New Roman Cyr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3" fillId="0" borderId="0"/>
  </cellStyleXfs>
  <cellXfs count="324">
    <xf numFmtId="0" fontId="0" fillId="0" borderId="0" xfId="0"/>
    <xf numFmtId="0" fontId="2" fillId="2" borderId="0" xfId="2" applyFont="1" applyFill="1" applyBorder="1" applyAlignment="1">
      <alignment vertical="center"/>
    </xf>
    <xf numFmtId="0" fontId="4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5" fontId="9" fillId="5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11" fillId="4" borderId="1" xfId="0" applyNumberFormat="1" applyFont="1" applyFill="1" applyBorder="1" applyAlignment="1">
      <alignment vertical="center" wrapText="1"/>
    </xf>
    <xf numFmtId="165" fontId="9" fillId="0" borderId="1" xfId="4" applyNumberFormat="1" applyFont="1" applyFill="1" applyBorder="1" applyAlignment="1">
      <alignment vertical="center" wrapText="1"/>
    </xf>
    <xf numFmtId="166" fontId="10" fillId="4" borderId="1" xfId="0" applyNumberFormat="1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10" fillId="4" borderId="3" xfId="1" applyFont="1" applyFill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left" vertical="center" wrapText="1"/>
    </xf>
    <xf numFmtId="165" fontId="11" fillId="4" borderId="2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13" fillId="3" borderId="1" xfId="3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7" fontId="1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5" fontId="4" fillId="3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5" fontId="13" fillId="3" borderId="5" xfId="3" applyNumberFormat="1" applyFont="1" applyFill="1" applyBorder="1" applyAlignment="1">
      <alignment horizontal="center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9" fillId="6" borderId="0" xfId="0" applyNumberFormat="1" applyFont="1" applyFill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65" fontId="7" fillId="10" borderId="5" xfId="0" applyNumberFormat="1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5" fontId="16" fillId="9" borderId="1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vertical="center" wrapText="1"/>
    </xf>
    <xf numFmtId="165" fontId="7" fillId="10" borderId="1" xfId="0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165" fontId="16" fillId="9" borderId="3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9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9" fillId="0" borderId="1" xfId="4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4" fontId="7" fillId="10" borderId="2" xfId="0" applyNumberFormat="1" applyFont="1" applyFill="1" applyBorder="1" applyAlignment="1">
      <alignment horizontal="center" vertical="center" wrapText="1"/>
    </xf>
    <xf numFmtId="4" fontId="7" fillId="10" borderId="5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165" fontId="7" fillId="8" borderId="2" xfId="0" applyNumberFormat="1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165" fontId="7" fillId="10" borderId="2" xfId="0" applyNumberFormat="1" applyFont="1" applyFill="1" applyBorder="1" applyAlignment="1">
      <alignment horizontal="center" vertical="center" wrapText="1"/>
    </xf>
    <xf numFmtId="165" fontId="7" fillId="10" borderId="5" xfId="0" applyNumberFormat="1" applyFont="1" applyFill="1" applyBorder="1" applyAlignment="1">
      <alignment horizontal="center" vertical="center" wrapText="1"/>
    </xf>
    <xf numFmtId="165" fontId="7" fillId="8" borderId="4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center" vertical="center" wrapText="1"/>
    </xf>
    <xf numFmtId="165" fontId="16" fillId="9" borderId="5" xfId="0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left" vertical="center" wrapText="1"/>
    </xf>
    <xf numFmtId="165" fontId="7" fillId="10" borderId="4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65" fontId="4" fillId="3" borderId="2" xfId="3" applyNumberFormat="1" applyFont="1" applyFill="1" applyBorder="1" applyAlignment="1">
      <alignment horizontal="center" vertical="center" wrapText="1"/>
    </xf>
    <xf numFmtId="165" fontId="4" fillId="3" borderId="4" xfId="3" applyNumberFormat="1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8" fontId="4" fillId="3" borderId="2" xfId="1" applyNumberFormat="1" applyFont="1" applyFill="1" applyBorder="1" applyAlignment="1">
      <alignment horizontal="center" vertical="center"/>
    </xf>
    <xf numFmtId="168" fontId="4" fillId="3" borderId="5" xfId="1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164" fontId="10" fillId="4" borderId="2" xfId="1" applyFont="1" applyFill="1" applyBorder="1" applyAlignment="1">
      <alignment horizontal="center" vertical="center" wrapText="1"/>
    </xf>
    <xf numFmtId="164" fontId="10" fillId="4" borderId="5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left"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164" fontId="10" fillId="4" borderId="2" xfId="1" applyFont="1" applyFill="1" applyBorder="1" applyAlignment="1">
      <alignment horizontal="center" vertical="center"/>
    </xf>
    <xf numFmtId="164" fontId="10" fillId="4" borderId="5" xfId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5" fontId="9" fillId="3" borderId="5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 3 2" xfId="2"/>
    <cellStyle name="Обычный 5" xfId="4"/>
    <cellStyle name="Обычный_Прил 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AG143"/>
  <sheetViews>
    <sheetView tabSelected="1" zoomScaleNormal="100" zoomScaleSheetLayoutView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123" sqref="A123:H143"/>
    </sheetView>
  </sheetViews>
  <sheetFormatPr defaultColWidth="11.42578125" defaultRowHeight="15" x14ac:dyDescent="0.25"/>
  <cols>
    <col min="1" max="1" width="4.28515625" style="2" customWidth="1"/>
    <col min="2" max="2" width="9.85546875" style="2" customWidth="1"/>
    <col min="3" max="3" width="36.85546875" style="2" customWidth="1"/>
    <col min="4" max="4" width="18" style="2" bestFit="1" customWidth="1"/>
    <col min="5" max="5" width="13.42578125" style="11" customWidth="1"/>
    <col min="6" max="6" width="13.7109375" style="11" customWidth="1"/>
    <col min="7" max="7" width="11.140625" style="11" customWidth="1"/>
    <col min="8" max="8" width="10.42578125" style="11" customWidth="1"/>
    <col min="9" max="9" width="23.28515625" style="11" customWidth="1"/>
    <col min="10" max="10" width="12.85546875" style="11" bestFit="1" customWidth="1"/>
    <col min="11" max="11" width="10.42578125" style="11" customWidth="1"/>
    <col min="12" max="12" width="12.85546875" style="11" bestFit="1" customWidth="1"/>
    <col min="13" max="13" width="11.7109375" style="142" customWidth="1"/>
    <col min="14" max="14" width="12.28515625" style="142" customWidth="1"/>
    <col min="15" max="15" width="23.42578125" style="142" customWidth="1"/>
    <col min="16" max="16" width="10.42578125" style="142" customWidth="1"/>
    <col min="17" max="17" width="11.7109375" style="142" customWidth="1"/>
    <col min="18" max="18" width="13.5703125" style="142" customWidth="1"/>
    <col min="19" max="19" width="11.7109375" style="142" customWidth="1"/>
    <col min="20" max="20" width="12.28515625" style="142" customWidth="1"/>
    <col min="21" max="21" width="23.28515625" style="142" customWidth="1"/>
    <col min="22" max="22" width="12.85546875" style="142" bestFit="1" customWidth="1"/>
    <col min="23" max="23" width="11.42578125" style="142" customWidth="1"/>
    <col min="24" max="24" width="12.140625" style="142" customWidth="1"/>
    <col min="25" max="26" width="11.42578125" style="2" customWidth="1"/>
    <col min="27" max="27" width="24.7109375" style="2" customWidth="1"/>
    <col min="28" max="28" width="12" style="2" customWidth="1"/>
    <col min="29" max="29" width="11.42578125" style="2" customWidth="1"/>
    <col min="30" max="30" width="14.5703125" style="2" bestFit="1" customWidth="1"/>
    <col min="31" max="32" width="11.42578125" style="2" customWidth="1"/>
    <col min="33" max="33" width="18.140625" style="2" customWidth="1"/>
    <col min="34" max="16384" width="11.42578125" style="2"/>
  </cols>
  <sheetData>
    <row r="1" spans="1:33" ht="25.5" customHeight="1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1"/>
      <c r="AF1" s="1"/>
      <c r="AG1" s="1"/>
    </row>
    <row r="2" spans="1:33" ht="15" customHeight="1" x14ac:dyDescent="0.25">
      <c r="A2" s="311" t="s">
        <v>1</v>
      </c>
      <c r="B2" s="312" t="s">
        <v>2</v>
      </c>
      <c r="C2" s="315" t="s">
        <v>3</v>
      </c>
      <c r="D2" s="316" t="s">
        <v>4</v>
      </c>
      <c r="E2" s="303" t="s">
        <v>5</v>
      </c>
      <c r="F2" s="303"/>
      <c r="G2" s="303" t="s">
        <v>6</v>
      </c>
      <c r="H2" s="303"/>
      <c r="I2" s="303"/>
      <c r="J2" s="303"/>
      <c r="K2" s="303"/>
      <c r="L2" s="303"/>
      <c r="M2" s="302" t="s">
        <v>7</v>
      </c>
      <c r="N2" s="302"/>
      <c r="O2" s="302"/>
      <c r="P2" s="302"/>
      <c r="Q2" s="302"/>
      <c r="R2" s="302"/>
      <c r="S2" s="302" t="s">
        <v>8</v>
      </c>
      <c r="T2" s="302"/>
      <c r="U2" s="302"/>
      <c r="V2" s="302"/>
      <c r="W2" s="302"/>
      <c r="X2" s="302"/>
      <c r="Y2" s="303" t="s">
        <v>9</v>
      </c>
      <c r="Z2" s="303"/>
      <c r="AA2" s="303"/>
      <c r="AB2" s="303"/>
      <c r="AC2" s="303"/>
      <c r="AD2" s="303"/>
    </row>
    <row r="3" spans="1:33" ht="15" customHeight="1" x14ac:dyDescent="0.25">
      <c r="A3" s="311"/>
      <c r="B3" s="313"/>
      <c r="C3" s="315"/>
      <c r="D3" s="317"/>
      <c r="E3" s="303"/>
      <c r="F3" s="303"/>
      <c r="G3" s="303" t="s">
        <v>10</v>
      </c>
      <c r="H3" s="303"/>
      <c r="I3" s="303" t="s">
        <v>11</v>
      </c>
      <c r="J3" s="303" t="s">
        <v>12</v>
      </c>
      <c r="K3" s="303"/>
      <c r="L3" s="3" t="s">
        <v>13</v>
      </c>
      <c r="M3" s="302" t="s">
        <v>10</v>
      </c>
      <c r="N3" s="302"/>
      <c r="O3" s="302" t="s">
        <v>11</v>
      </c>
      <c r="P3" s="302" t="s">
        <v>12</v>
      </c>
      <c r="Q3" s="302"/>
      <c r="R3" s="4" t="s">
        <v>13</v>
      </c>
      <c r="S3" s="302" t="s">
        <v>10</v>
      </c>
      <c r="T3" s="302"/>
      <c r="U3" s="302" t="s">
        <v>11</v>
      </c>
      <c r="V3" s="302" t="s">
        <v>12</v>
      </c>
      <c r="W3" s="302"/>
      <c r="X3" s="4" t="s">
        <v>13</v>
      </c>
      <c r="Y3" s="303" t="s">
        <v>10</v>
      </c>
      <c r="Z3" s="303"/>
      <c r="AA3" s="303" t="s">
        <v>11</v>
      </c>
      <c r="AB3" s="303" t="s">
        <v>12</v>
      </c>
      <c r="AC3" s="303"/>
      <c r="AD3" s="5" t="s">
        <v>13</v>
      </c>
    </row>
    <row r="4" spans="1:33" ht="30" x14ac:dyDescent="0.25">
      <c r="A4" s="311"/>
      <c r="B4" s="314"/>
      <c r="C4" s="315"/>
      <c r="D4" s="318"/>
      <c r="E4" s="3" t="s">
        <v>14</v>
      </c>
      <c r="F4" s="3" t="s">
        <v>15</v>
      </c>
      <c r="G4" s="3" t="s">
        <v>16</v>
      </c>
      <c r="H4" s="3" t="s">
        <v>17</v>
      </c>
      <c r="I4" s="303"/>
      <c r="J4" s="3" t="s">
        <v>18</v>
      </c>
      <c r="K4" s="3" t="s">
        <v>19</v>
      </c>
      <c r="L4" s="3" t="s">
        <v>20</v>
      </c>
      <c r="M4" s="6" t="s">
        <v>16</v>
      </c>
      <c r="N4" s="6" t="s">
        <v>17</v>
      </c>
      <c r="O4" s="302"/>
      <c r="P4" s="6" t="s">
        <v>18</v>
      </c>
      <c r="Q4" s="6" t="s">
        <v>19</v>
      </c>
      <c r="R4" s="6" t="s">
        <v>20</v>
      </c>
      <c r="S4" s="6" t="s">
        <v>16</v>
      </c>
      <c r="T4" s="6" t="s">
        <v>17</v>
      </c>
      <c r="U4" s="302"/>
      <c r="V4" s="6" t="s">
        <v>18</v>
      </c>
      <c r="W4" s="6" t="s">
        <v>19</v>
      </c>
      <c r="X4" s="6" t="s">
        <v>20</v>
      </c>
      <c r="Y4" s="3" t="s">
        <v>16</v>
      </c>
      <c r="Z4" s="3" t="s">
        <v>17</v>
      </c>
      <c r="AA4" s="303"/>
      <c r="AB4" s="3" t="s">
        <v>18</v>
      </c>
      <c r="AC4" s="3" t="s">
        <v>19</v>
      </c>
      <c r="AD4" s="3" t="s">
        <v>20</v>
      </c>
    </row>
    <row r="5" spans="1:33" s="11" customFormat="1" x14ac:dyDescent="0.25">
      <c r="A5" s="7">
        <v>1</v>
      </c>
      <c r="B5" s="7">
        <v>2</v>
      </c>
      <c r="C5" s="8">
        <v>3</v>
      </c>
      <c r="D5" s="7">
        <v>4</v>
      </c>
      <c r="E5" s="7">
        <v>5</v>
      </c>
      <c r="F5" s="8">
        <v>6</v>
      </c>
      <c r="G5" s="7">
        <v>7</v>
      </c>
      <c r="H5" s="7">
        <v>8</v>
      </c>
      <c r="I5" s="8">
        <v>9</v>
      </c>
      <c r="J5" s="7">
        <v>10</v>
      </c>
      <c r="K5" s="7">
        <v>11</v>
      </c>
      <c r="L5" s="8">
        <v>12</v>
      </c>
      <c r="M5" s="9">
        <v>13</v>
      </c>
      <c r="N5" s="9">
        <v>14</v>
      </c>
      <c r="O5" s="10">
        <v>15</v>
      </c>
      <c r="P5" s="9">
        <v>16</v>
      </c>
      <c r="Q5" s="9">
        <v>17</v>
      </c>
      <c r="R5" s="10">
        <v>18</v>
      </c>
      <c r="S5" s="9">
        <v>19</v>
      </c>
      <c r="T5" s="9">
        <v>20</v>
      </c>
      <c r="U5" s="10">
        <v>21</v>
      </c>
      <c r="V5" s="9">
        <v>22</v>
      </c>
      <c r="W5" s="9">
        <v>23</v>
      </c>
      <c r="X5" s="10">
        <v>24</v>
      </c>
      <c r="Y5" s="7">
        <v>25</v>
      </c>
      <c r="Z5" s="7">
        <v>26</v>
      </c>
      <c r="AA5" s="8">
        <v>27</v>
      </c>
      <c r="AB5" s="7">
        <v>28</v>
      </c>
      <c r="AC5" s="7">
        <v>29</v>
      </c>
      <c r="AD5" s="8">
        <v>30</v>
      </c>
    </row>
    <row r="6" spans="1:33" ht="15" customHeight="1" x14ac:dyDescent="0.25">
      <c r="A6" s="189" t="s">
        <v>21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</row>
    <row r="7" spans="1:33" x14ac:dyDescent="0.25">
      <c r="A7" s="304">
        <v>1</v>
      </c>
      <c r="B7" s="304">
        <v>808936</v>
      </c>
      <c r="C7" s="305" t="s">
        <v>22</v>
      </c>
      <c r="D7" s="306" t="s">
        <v>23</v>
      </c>
      <c r="E7" s="307">
        <v>13.3</v>
      </c>
      <c r="F7" s="307">
        <v>107350</v>
      </c>
      <c r="G7" s="293" t="s">
        <v>24</v>
      </c>
      <c r="H7" s="293" t="s">
        <v>25</v>
      </c>
      <c r="I7" s="291" t="s">
        <v>26</v>
      </c>
      <c r="J7" s="12">
        <v>10</v>
      </c>
      <c r="K7" s="13" t="s">
        <v>27</v>
      </c>
      <c r="L7" s="230">
        <v>108185.1</v>
      </c>
      <c r="M7" s="247" t="s">
        <v>28</v>
      </c>
      <c r="N7" s="247" t="s">
        <v>29</v>
      </c>
      <c r="O7" s="226" t="s">
        <v>30</v>
      </c>
      <c r="P7" s="308">
        <v>1</v>
      </c>
      <c r="Q7" s="247" t="s">
        <v>31</v>
      </c>
      <c r="R7" s="245">
        <v>1537.86</v>
      </c>
      <c r="S7" s="14"/>
      <c r="T7" s="15"/>
      <c r="U7" s="16"/>
      <c r="V7" s="17"/>
      <c r="W7" s="15"/>
      <c r="X7" s="17"/>
      <c r="Y7" s="18"/>
      <c r="Z7" s="18"/>
      <c r="AA7" s="19"/>
      <c r="AB7" s="20"/>
      <c r="AC7" s="18"/>
      <c r="AD7" s="20"/>
    </row>
    <row r="8" spans="1:33" x14ac:dyDescent="0.25">
      <c r="A8" s="304"/>
      <c r="B8" s="304"/>
      <c r="C8" s="305"/>
      <c r="D8" s="306"/>
      <c r="E8" s="307"/>
      <c r="F8" s="307"/>
      <c r="G8" s="294"/>
      <c r="H8" s="294"/>
      <c r="I8" s="292"/>
      <c r="J8" s="12">
        <v>113692</v>
      </c>
      <c r="K8" s="13" t="s">
        <v>32</v>
      </c>
      <c r="L8" s="231"/>
      <c r="M8" s="248"/>
      <c r="N8" s="248"/>
      <c r="O8" s="227"/>
      <c r="P8" s="309"/>
      <c r="Q8" s="248"/>
      <c r="R8" s="246"/>
      <c r="S8" s="14"/>
      <c r="T8" s="15"/>
      <c r="U8" s="16"/>
      <c r="V8" s="17"/>
      <c r="W8" s="15"/>
      <c r="X8" s="17"/>
      <c r="Y8" s="18"/>
      <c r="Z8" s="18"/>
      <c r="AA8" s="19"/>
      <c r="AB8" s="20"/>
      <c r="AC8" s="18"/>
      <c r="AD8" s="20"/>
    </row>
    <row r="9" spans="1:33" x14ac:dyDescent="0.25">
      <c r="A9" s="304"/>
      <c r="B9" s="304"/>
      <c r="C9" s="305"/>
      <c r="D9" s="306"/>
      <c r="E9" s="307"/>
      <c r="F9" s="307"/>
      <c r="G9" s="294"/>
      <c r="H9" s="294"/>
      <c r="I9" s="291" t="s">
        <v>33</v>
      </c>
      <c r="J9" s="12">
        <v>10</v>
      </c>
      <c r="K9" s="13" t="s">
        <v>14</v>
      </c>
      <c r="L9" s="230">
        <v>694.3</v>
      </c>
      <c r="M9" s="15"/>
      <c r="N9" s="15"/>
      <c r="O9" s="151"/>
      <c r="P9" s="17"/>
      <c r="Q9" s="15"/>
      <c r="R9" s="17"/>
      <c r="S9" s="14"/>
      <c r="T9" s="15"/>
      <c r="U9" s="16"/>
      <c r="V9" s="17"/>
      <c r="W9" s="15"/>
      <c r="X9" s="17"/>
      <c r="Y9" s="18"/>
      <c r="Z9" s="18"/>
      <c r="AA9" s="19"/>
      <c r="AB9" s="20"/>
      <c r="AC9" s="18"/>
      <c r="AD9" s="20"/>
    </row>
    <row r="10" spans="1:33" x14ac:dyDescent="0.25">
      <c r="A10" s="304"/>
      <c r="B10" s="304"/>
      <c r="C10" s="305"/>
      <c r="D10" s="306"/>
      <c r="E10" s="307"/>
      <c r="F10" s="307"/>
      <c r="G10" s="294"/>
      <c r="H10" s="294"/>
      <c r="I10" s="292"/>
      <c r="J10" s="12">
        <v>4454.8</v>
      </c>
      <c r="K10" s="13" t="s">
        <v>32</v>
      </c>
      <c r="L10" s="231"/>
      <c r="M10" s="15"/>
      <c r="N10" s="15"/>
      <c r="O10" s="151"/>
      <c r="P10" s="17"/>
      <c r="Q10" s="15"/>
      <c r="R10" s="17"/>
      <c r="S10" s="14"/>
      <c r="T10" s="15"/>
      <c r="U10" s="16"/>
      <c r="V10" s="17"/>
      <c r="W10" s="15"/>
      <c r="X10" s="17"/>
      <c r="Y10" s="18"/>
      <c r="Z10" s="18"/>
      <c r="AA10" s="19"/>
      <c r="AB10" s="20"/>
      <c r="AC10" s="18"/>
      <c r="AD10" s="20"/>
    </row>
    <row r="11" spans="1:33" ht="30" x14ac:dyDescent="0.25">
      <c r="A11" s="304"/>
      <c r="B11" s="304"/>
      <c r="C11" s="305"/>
      <c r="D11" s="306"/>
      <c r="E11" s="307"/>
      <c r="F11" s="307"/>
      <c r="G11" s="295"/>
      <c r="H11" s="295"/>
      <c r="I11" s="31" t="s">
        <v>34</v>
      </c>
      <c r="J11" s="12">
        <v>1344</v>
      </c>
      <c r="K11" s="13" t="s">
        <v>35</v>
      </c>
      <c r="L11" s="21">
        <v>6433.9</v>
      </c>
      <c r="M11" s="18"/>
      <c r="N11" s="15"/>
      <c r="O11" s="151"/>
      <c r="P11" s="17"/>
      <c r="Q11" s="15"/>
      <c r="R11" s="17"/>
      <c r="S11" s="14"/>
      <c r="T11" s="15"/>
      <c r="U11" s="16"/>
      <c r="V11" s="17"/>
      <c r="W11" s="15"/>
      <c r="X11" s="17"/>
      <c r="Y11" s="18"/>
      <c r="Z11" s="18"/>
      <c r="AA11" s="19"/>
      <c r="AB11" s="20"/>
      <c r="AC11" s="18"/>
      <c r="AD11" s="20"/>
    </row>
    <row r="12" spans="1:33" x14ac:dyDescent="0.25">
      <c r="A12" s="280">
        <v>2</v>
      </c>
      <c r="B12" s="280">
        <v>808861</v>
      </c>
      <c r="C12" s="283" t="s">
        <v>36</v>
      </c>
      <c r="D12" s="286" t="s">
        <v>37</v>
      </c>
      <c r="E12" s="216">
        <v>2.4</v>
      </c>
      <c r="F12" s="216">
        <v>18864</v>
      </c>
      <c r="G12" s="238" t="s">
        <v>24</v>
      </c>
      <c r="H12" s="293" t="s">
        <v>38</v>
      </c>
      <c r="I12" s="228" t="s">
        <v>26</v>
      </c>
      <c r="J12" s="22">
        <v>2.2999999999999998</v>
      </c>
      <c r="K12" s="13" t="s">
        <v>27</v>
      </c>
      <c r="L12" s="296">
        <f>35335.1-719.5</f>
        <v>34615.599999999999</v>
      </c>
      <c r="M12" s="15"/>
      <c r="N12" s="15"/>
      <c r="O12" s="151"/>
      <c r="P12" s="17"/>
      <c r="Q12" s="15"/>
      <c r="R12" s="17"/>
      <c r="S12" s="14"/>
      <c r="T12" s="15"/>
      <c r="U12" s="16"/>
      <c r="V12" s="17"/>
      <c r="W12" s="15"/>
      <c r="X12" s="17"/>
      <c r="Y12" s="18"/>
      <c r="Z12" s="18"/>
      <c r="AA12" s="19"/>
      <c r="AB12" s="20"/>
      <c r="AC12" s="18"/>
      <c r="AD12" s="20"/>
    </row>
    <row r="13" spans="1:33" x14ac:dyDescent="0.25">
      <c r="A13" s="281"/>
      <c r="B13" s="281"/>
      <c r="C13" s="284"/>
      <c r="D13" s="287"/>
      <c r="E13" s="217"/>
      <c r="F13" s="217"/>
      <c r="G13" s="238"/>
      <c r="H13" s="294"/>
      <c r="I13" s="229"/>
      <c r="J13" s="22">
        <v>21686</v>
      </c>
      <c r="K13" s="13" t="s">
        <v>32</v>
      </c>
      <c r="L13" s="297"/>
      <c r="M13" s="15"/>
      <c r="N13" s="15"/>
      <c r="O13" s="151"/>
      <c r="P13" s="17"/>
      <c r="Q13" s="15"/>
      <c r="R13" s="17"/>
      <c r="S13" s="14"/>
      <c r="T13" s="15"/>
      <c r="U13" s="16"/>
      <c r="V13" s="17"/>
      <c r="W13" s="15"/>
      <c r="X13" s="17"/>
      <c r="Y13" s="18"/>
      <c r="Z13" s="18"/>
      <c r="AA13" s="19"/>
      <c r="AB13" s="20"/>
      <c r="AC13" s="18"/>
      <c r="AD13" s="20"/>
    </row>
    <row r="14" spans="1:33" x14ac:dyDescent="0.25">
      <c r="A14" s="281"/>
      <c r="B14" s="281"/>
      <c r="C14" s="284"/>
      <c r="D14" s="287"/>
      <c r="E14" s="217"/>
      <c r="F14" s="217"/>
      <c r="G14" s="238"/>
      <c r="H14" s="294"/>
      <c r="I14" s="298" t="s">
        <v>33</v>
      </c>
      <c r="J14" s="22">
        <v>2.2999999999999998</v>
      </c>
      <c r="K14" s="13" t="s">
        <v>14</v>
      </c>
      <c r="L14" s="300">
        <v>88.9</v>
      </c>
      <c r="M14" s="15"/>
      <c r="N14" s="15"/>
      <c r="O14" s="151"/>
      <c r="P14" s="17"/>
      <c r="Q14" s="15"/>
      <c r="R14" s="17"/>
      <c r="S14" s="14"/>
      <c r="T14" s="15"/>
      <c r="U14" s="16"/>
      <c r="V14" s="17"/>
      <c r="W14" s="15"/>
      <c r="X14" s="17"/>
      <c r="Y14" s="18"/>
      <c r="Z14" s="18"/>
      <c r="AA14" s="19"/>
      <c r="AB14" s="20"/>
      <c r="AC14" s="18"/>
      <c r="AD14" s="20"/>
    </row>
    <row r="15" spans="1:33" x14ac:dyDescent="0.25">
      <c r="A15" s="282"/>
      <c r="B15" s="282"/>
      <c r="C15" s="285"/>
      <c r="D15" s="288"/>
      <c r="E15" s="218"/>
      <c r="F15" s="218"/>
      <c r="G15" s="238"/>
      <c r="H15" s="295"/>
      <c r="I15" s="299"/>
      <c r="J15" s="22">
        <v>690</v>
      </c>
      <c r="K15" s="23" t="s">
        <v>32</v>
      </c>
      <c r="L15" s="301"/>
      <c r="M15" s="15"/>
      <c r="N15" s="15"/>
      <c r="O15" s="151"/>
      <c r="P15" s="17"/>
      <c r="Q15" s="15"/>
      <c r="R15" s="17"/>
      <c r="S15" s="14"/>
      <c r="T15" s="15"/>
      <c r="U15" s="16"/>
      <c r="V15" s="17"/>
      <c r="W15" s="15"/>
      <c r="X15" s="17"/>
      <c r="Y15" s="18"/>
      <c r="Z15" s="18"/>
      <c r="AA15" s="19"/>
      <c r="AB15" s="20"/>
      <c r="AC15" s="18"/>
      <c r="AD15" s="20"/>
    </row>
    <row r="16" spans="1:33" x14ac:dyDescent="0.25">
      <c r="A16" s="269">
        <v>3</v>
      </c>
      <c r="B16" s="269">
        <v>808879</v>
      </c>
      <c r="C16" s="271" t="s">
        <v>39</v>
      </c>
      <c r="D16" s="247" t="s">
        <v>40</v>
      </c>
      <c r="E16" s="216">
        <v>33.299999999999997</v>
      </c>
      <c r="F16" s="219">
        <f>33.3*8000</f>
        <v>266400</v>
      </c>
      <c r="G16" s="25"/>
      <c r="H16" s="25"/>
      <c r="I16" s="25"/>
      <c r="J16" s="25"/>
      <c r="K16" s="25"/>
      <c r="L16" s="25"/>
      <c r="M16" s="207" t="s">
        <v>41</v>
      </c>
      <c r="N16" s="207" t="s">
        <v>42</v>
      </c>
      <c r="O16" s="253" t="s">
        <v>26</v>
      </c>
      <c r="P16" s="26">
        <v>4.5999999999999996</v>
      </c>
      <c r="Q16" s="27" t="s">
        <v>27</v>
      </c>
      <c r="R16" s="289">
        <v>53015.29</v>
      </c>
      <c r="S16" s="257" t="s">
        <v>43</v>
      </c>
      <c r="T16" s="257" t="s">
        <v>44</v>
      </c>
      <c r="U16" s="234" t="s">
        <v>26</v>
      </c>
      <c r="V16" s="28">
        <v>2</v>
      </c>
      <c r="W16" s="29" t="s">
        <v>27</v>
      </c>
      <c r="X16" s="262">
        <f>19086.012-X18</f>
        <v>18261.4512</v>
      </c>
      <c r="Y16" s="234" t="s">
        <v>45</v>
      </c>
      <c r="Z16" s="234" t="s">
        <v>46</v>
      </c>
      <c r="AA16" s="234" t="s">
        <v>26</v>
      </c>
      <c r="AB16" s="30">
        <v>4.266</v>
      </c>
      <c r="AC16" s="29" t="s">
        <v>27</v>
      </c>
      <c r="AD16" s="262">
        <v>68706.792000000001</v>
      </c>
    </row>
    <row r="17" spans="1:30" x14ac:dyDescent="0.25">
      <c r="A17" s="273"/>
      <c r="B17" s="273"/>
      <c r="C17" s="274"/>
      <c r="D17" s="263"/>
      <c r="E17" s="217"/>
      <c r="F17" s="220"/>
      <c r="G17" s="25"/>
      <c r="H17" s="25"/>
      <c r="I17" s="25"/>
      <c r="J17" s="25"/>
      <c r="K17" s="25"/>
      <c r="L17" s="25"/>
      <c r="M17" s="208"/>
      <c r="N17" s="208"/>
      <c r="O17" s="254"/>
      <c r="P17" s="32">
        <v>36200</v>
      </c>
      <c r="Q17" s="27" t="s">
        <v>32</v>
      </c>
      <c r="R17" s="290"/>
      <c r="S17" s="258"/>
      <c r="T17" s="258"/>
      <c r="U17" s="235"/>
      <c r="V17" s="31">
        <v>14570</v>
      </c>
      <c r="W17" s="29" t="s">
        <v>32</v>
      </c>
      <c r="X17" s="262"/>
      <c r="Y17" s="260"/>
      <c r="Z17" s="260"/>
      <c r="AA17" s="235"/>
      <c r="AB17" s="28">
        <v>32053</v>
      </c>
      <c r="AC17" s="29" t="s">
        <v>32</v>
      </c>
      <c r="AD17" s="262"/>
    </row>
    <row r="18" spans="1:30" x14ac:dyDescent="0.25">
      <c r="A18" s="273"/>
      <c r="B18" s="273"/>
      <c r="C18" s="274"/>
      <c r="D18" s="263"/>
      <c r="E18" s="217"/>
      <c r="F18" s="220"/>
      <c r="G18" s="25"/>
      <c r="H18" s="25"/>
      <c r="I18" s="25"/>
      <c r="J18" s="25"/>
      <c r="K18" s="25"/>
      <c r="L18" s="25"/>
      <c r="M18" s="33"/>
      <c r="N18" s="33"/>
      <c r="O18" s="34"/>
      <c r="P18" s="35"/>
      <c r="Q18" s="36"/>
      <c r="R18" s="37"/>
      <c r="S18" s="258"/>
      <c r="T18" s="258"/>
      <c r="U18" s="234" t="s">
        <v>33</v>
      </c>
      <c r="V18" s="31">
        <v>5</v>
      </c>
      <c r="W18" s="29" t="s">
        <v>27</v>
      </c>
      <c r="X18" s="262">
        <f>687.134+(687.134*0.2)</f>
        <v>824.56079999999997</v>
      </c>
      <c r="Y18" s="260"/>
      <c r="Z18" s="260"/>
      <c r="AA18" s="234" t="s">
        <v>33</v>
      </c>
      <c r="AB18" s="30">
        <v>14.361000000000001</v>
      </c>
      <c r="AC18" s="29" t="s">
        <v>27</v>
      </c>
      <c r="AD18" s="262">
        <v>324.40499999999997</v>
      </c>
    </row>
    <row r="19" spans="1:30" x14ac:dyDescent="0.25">
      <c r="A19" s="273"/>
      <c r="B19" s="273"/>
      <c r="C19" s="274"/>
      <c r="D19" s="263"/>
      <c r="E19" s="217"/>
      <c r="F19" s="220"/>
      <c r="G19" s="25"/>
      <c r="H19" s="25"/>
      <c r="I19" s="25"/>
      <c r="J19" s="25"/>
      <c r="K19" s="25"/>
      <c r="L19" s="25"/>
      <c r="M19" s="33"/>
      <c r="N19" s="33"/>
      <c r="O19" s="34"/>
      <c r="P19" s="35"/>
      <c r="Q19" s="36"/>
      <c r="R19" s="37"/>
      <c r="S19" s="259"/>
      <c r="T19" s="259"/>
      <c r="U19" s="235"/>
      <c r="V19" s="31">
        <v>4929.3</v>
      </c>
      <c r="W19" s="29" t="s">
        <v>32</v>
      </c>
      <c r="X19" s="262"/>
      <c r="Y19" s="235"/>
      <c r="Z19" s="235"/>
      <c r="AA19" s="235"/>
      <c r="AB19" s="28">
        <v>1491.85</v>
      </c>
      <c r="AC19" s="29" t="s">
        <v>32</v>
      </c>
      <c r="AD19" s="262"/>
    </row>
    <row r="20" spans="1:30" x14ac:dyDescent="0.25">
      <c r="A20" s="273"/>
      <c r="B20" s="273"/>
      <c r="C20" s="274"/>
      <c r="D20" s="263"/>
      <c r="E20" s="217"/>
      <c r="F20" s="220"/>
      <c r="G20" s="25"/>
      <c r="H20" s="25"/>
      <c r="I20" s="25"/>
      <c r="J20" s="25"/>
      <c r="K20" s="25"/>
      <c r="L20" s="25"/>
      <c r="M20" s="33"/>
      <c r="N20" s="33"/>
      <c r="O20" s="34"/>
      <c r="P20" s="35"/>
      <c r="Q20" s="36"/>
      <c r="R20" s="37"/>
      <c r="S20" s="38"/>
      <c r="T20" s="39"/>
      <c r="U20" s="40"/>
      <c r="V20" s="41"/>
      <c r="W20" s="40"/>
      <c r="X20" s="42"/>
      <c r="Y20" s="40"/>
      <c r="Z20" s="40"/>
      <c r="AA20" s="40"/>
      <c r="AB20" s="28"/>
      <c r="AC20" s="29"/>
      <c r="AD20" s="42"/>
    </row>
    <row r="21" spans="1:30" x14ac:dyDescent="0.25">
      <c r="A21" s="273"/>
      <c r="B21" s="273"/>
      <c r="C21" s="274"/>
      <c r="D21" s="263"/>
      <c r="E21" s="217"/>
      <c r="F21" s="220"/>
      <c r="G21" s="25"/>
      <c r="H21" s="25"/>
      <c r="I21" s="25"/>
      <c r="J21" s="25"/>
      <c r="K21" s="25"/>
      <c r="L21" s="25"/>
      <c r="M21" s="33"/>
      <c r="N21" s="33"/>
      <c r="O21" s="34"/>
      <c r="P21" s="35"/>
      <c r="Q21" s="36"/>
      <c r="R21" s="37"/>
      <c r="S21" s="38"/>
      <c r="T21" s="39"/>
      <c r="U21" s="40"/>
      <c r="V21" s="41"/>
      <c r="W21" s="40"/>
      <c r="X21" s="42"/>
      <c r="Y21" s="40"/>
      <c r="Z21" s="40"/>
      <c r="AA21" s="40"/>
      <c r="AB21" s="28"/>
      <c r="AC21" s="29"/>
      <c r="AD21" s="42"/>
    </row>
    <row r="22" spans="1:30" x14ac:dyDescent="0.25">
      <c r="A22" s="273"/>
      <c r="B22" s="273"/>
      <c r="C22" s="274"/>
      <c r="D22" s="263"/>
      <c r="E22" s="217"/>
      <c r="F22" s="220"/>
      <c r="G22" s="25"/>
      <c r="H22" s="25"/>
      <c r="I22" s="25"/>
      <c r="J22" s="25"/>
      <c r="K22" s="25"/>
      <c r="L22" s="25"/>
      <c r="M22" s="33"/>
      <c r="N22" s="33"/>
      <c r="O22" s="34"/>
      <c r="P22" s="35"/>
      <c r="Q22" s="36"/>
      <c r="R22" s="37"/>
      <c r="S22" s="38"/>
      <c r="T22" s="39"/>
      <c r="U22" s="40"/>
      <c r="V22" s="41"/>
      <c r="W22" s="40"/>
      <c r="X22" s="42"/>
      <c r="Y22" s="40"/>
      <c r="Z22" s="40"/>
      <c r="AA22" s="40"/>
      <c r="AB22" s="28"/>
      <c r="AC22" s="29"/>
      <c r="AD22" s="42"/>
    </row>
    <row r="23" spans="1:30" x14ac:dyDescent="0.25">
      <c r="A23" s="270"/>
      <c r="B23" s="270"/>
      <c r="C23" s="272"/>
      <c r="D23" s="248"/>
      <c r="E23" s="218"/>
      <c r="F23" s="221"/>
      <c r="G23" s="25"/>
      <c r="H23" s="25"/>
      <c r="I23" s="25"/>
      <c r="J23" s="25"/>
      <c r="K23" s="25"/>
      <c r="L23" s="25"/>
      <c r="M23" s="33"/>
      <c r="N23" s="33"/>
      <c r="O23" s="34"/>
      <c r="P23" s="35"/>
      <c r="Q23" s="36"/>
      <c r="R23" s="37"/>
      <c r="S23" s="38"/>
      <c r="T23" s="39"/>
      <c r="U23" s="40"/>
      <c r="V23" s="41"/>
      <c r="W23" s="40"/>
      <c r="X23" s="42"/>
      <c r="Y23" s="40"/>
      <c r="Z23" s="40"/>
      <c r="AA23" s="40"/>
      <c r="AB23" s="28"/>
      <c r="AC23" s="29"/>
      <c r="AD23" s="42"/>
    </row>
    <row r="24" spans="1:30" x14ac:dyDescent="0.25">
      <c r="A24" s="269">
        <v>4</v>
      </c>
      <c r="B24" s="269">
        <v>808893</v>
      </c>
      <c r="C24" s="271" t="s">
        <v>47</v>
      </c>
      <c r="D24" s="247" t="s">
        <v>48</v>
      </c>
      <c r="E24" s="216">
        <v>6</v>
      </c>
      <c r="F24" s="219">
        <v>42000</v>
      </c>
      <c r="G24" s="43"/>
      <c r="H24" s="43"/>
      <c r="I24" s="44"/>
      <c r="J24" s="12"/>
      <c r="K24" s="13"/>
      <c r="L24" s="45"/>
      <c r="M24" s="15"/>
      <c r="N24" s="15"/>
      <c r="O24" s="16"/>
      <c r="P24" s="17"/>
      <c r="Q24" s="15"/>
      <c r="R24" s="17"/>
      <c r="S24" s="232" t="s">
        <v>24</v>
      </c>
      <c r="T24" s="232" t="s">
        <v>49</v>
      </c>
      <c r="U24" s="234" t="s">
        <v>26</v>
      </c>
      <c r="V24" s="28">
        <v>1.91</v>
      </c>
      <c r="W24" s="29" t="s">
        <v>27</v>
      </c>
      <c r="X24" s="251">
        <f>29969.72-X26</f>
        <v>29860.9</v>
      </c>
      <c r="Y24" s="24"/>
      <c r="Z24" s="18"/>
      <c r="AA24" s="19"/>
      <c r="AB24" s="20"/>
      <c r="AC24" s="18"/>
      <c r="AD24" s="20"/>
    </row>
    <row r="25" spans="1:30" x14ac:dyDescent="0.25">
      <c r="A25" s="273"/>
      <c r="B25" s="273"/>
      <c r="C25" s="274"/>
      <c r="D25" s="263"/>
      <c r="E25" s="217"/>
      <c r="F25" s="220"/>
      <c r="G25" s="43"/>
      <c r="H25" s="43"/>
      <c r="I25" s="44"/>
      <c r="J25" s="12"/>
      <c r="K25" s="13"/>
      <c r="L25" s="45"/>
      <c r="M25" s="15"/>
      <c r="N25" s="15"/>
      <c r="O25" s="16"/>
      <c r="P25" s="17"/>
      <c r="Q25" s="15"/>
      <c r="R25" s="17"/>
      <c r="S25" s="232"/>
      <c r="T25" s="232"/>
      <c r="U25" s="260"/>
      <c r="V25" s="28">
        <v>13309</v>
      </c>
      <c r="W25" s="29" t="s">
        <v>32</v>
      </c>
      <c r="X25" s="261"/>
      <c r="Y25" s="18"/>
      <c r="Z25" s="18"/>
      <c r="AA25" s="19"/>
      <c r="AB25" s="20"/>
      <c r="AC25" s="18"/>
      <c r="AD25" s="20"/>
    </row>
    <row r="26" spans="1:30" x14ac:dyDescent="0.25">
      <c r="A26" s="273"/>
      <c r="B26" s="273"/>
      <c r="C26" s="274"/>
      <c r="D26" s="263"/>
      <c r="E26" s="217"/>
      <c r="F26" s="220"/>
      <c r="G26" s="43"/>
      <c r="H26" s="43"/>
      <c r="I26" s="44"/>
      <c r="J26" s="12"/>
      <c r="K26" s="13"/>
      <c r="L26" s="45"/>
      <c r="M26" s="15"/>
      <c r="N26" s="15"/>
      <c r="O26" s="16"/>
      <c r="P26" s="17"/>
      <c r="Q26" s="15"/>
      <c r="R26" s="17"/>
      <c r="S26" s="232"/>
      <c r="T26" s="232"/>
      <c r="U26" s="234" t="s">
        <v>33</v>
      </c>
      <c r="V26" s="28">
        <v>6.52</v>
      </c>
      <c r="W26" s="29" t="s">
        <v>14</v>
      </c>
      <c r="X26" s="262">
        <v>108.82</v>
      </c>
      <c r="Y26" s="18"/>
      <c r="Z26" s="18"/>
      <c r="AA26" s="19"/>
      <c r="AB26" s="20"/>
      <c r="AC26" s="18"/>
      <c r="AD26" s="20"/>
    </row>
    <row r="27" spans="1:30" x14ac:dyDescent="0.25">
      <c r="A27" s="273"/>
      <c r="B27" s="273"/>
      <c r="C27" s="274"/>
      <c r="D27" s="263"/>
      <c r="E27" s="217"/>
      <c r="F27" s="220"/>
      <c r="G27" s="43"/>
      <c r="H27" s="43"/>
      <c r="I27" s="44"/>
      <c r="J27" s="12"/>
      <c r="K27" s="13"/>
      <c r="L27" s="45"/>
      <c r="M27" s="15"/>
      <c r="N27" s="15"/>
      <c r="O27" s="16"/>
      <c r="P27" s="17"/>
      <c r="Q27" s="15"/>
      <c r="R27" s="17"/>
      <c r="S27" s="232"/>
      <c r="T27" s="232"/>
      <c r="U27" s="235"/>
      <c r="V27" s="28">
        <v>582.1</v>
      </c>
      <c r="W27" s="29" t="s">
        <v>32</v>
      </c>
      <c r="X27" s="262"/>
      <c r="Y27" s="24"/>
      <c r="Z27" s="18"/>
      <c r="AA27" s="19"/>
      <c r="AB27" s="20"/>
      <c r="AC27" s="18"/>
      <c r="AD27" s="20"/>
    </row>
    <row r="28" spans="1:30" x14ac:dyDescent="0.25">
      <c r="A28" s="273"/>
      <c r="B28" s="273"/>
      <c r="C28" s="274"/>
      <c r="D28" s="263"/>
      <c r="E28" s="217"/>
      <c r="F28" s="220"/>
      <c r="G28" s="43"/>
      <c r="H28" s="43"/>
      <c r="I28" s="44"/>
      <c r="J28" s="12"/>
      <c r="K28" s="13"/>
      <c r="L28" s="45"/>
      <c r="M28" s="15"/>
      <c r="N28" s="15"/>
      <c r="O28" s="16"/>
      <c r="P28" s="17"/>
      <c r="Q28" s="15"/>
      <c r="R28" s="17"/>
      <c r="S28" s="234" t="s">
        <v>50</v>
      </c>
      <c r="T28" s="234" t="s">
        <v>51</v>
      </c>
      <c r="U28" s="234" t="s">
        <v>26</v>
      </c>
      <c r="V28" s="28">
        <v>2.91</v>
      </c>
      <c r="W28" s="29" t="s">
        <v>27</v>
      </c>
      <c r="X28" s="262">
        <f>44954.58-X30+593.5788</f>
        <v>45396.461800000005</v>
      </c>
      <c r="Y28" s="18"/>
      <c r="Z28" s="18"/>
      <c r="AA28" s="19"/>
      <c r="AB28" s="20"/>
      <c r="AC28" s="18"/>
      <c r="AD28" s="20"/>
    </row>
    <row r="29" spans="1:30" x14ac:dyDescent="0.25">
      <c r="A29" s="273"/>
      <c r="B29" s="273"/>
      <c r="C29" s="274"/>
      <c r="D29" s="263"/>
      <c r="E29" s="217"/>
      <c r="F29" s="220"/>
      <c r="G29" s="43"/>
      <c r="H29" s="43"/>
      <c r="I29" s="44"/>
      <c r="J29" s="12"/>
      <c r="K29" s="13"/>
      <c r="L29" s="45"/>
      <c r="M29" s="15"/>
      <c r="N29" s="15"/>
      <c r="O29" s="16"/>
      <c r="P29" s="17"/>
      <c r="Q29" s="15"/>
      <c r="R29" s="17"/>
      <c r="S29" s="260"/>
      <c r="T29" s="260"/>
      <c r="U29" s="260"/>
      <c r="V29" s="28">
        <v>21605</v>
      </c>
      <c r="W29" s="29" t="s">
        <v>32</v>
      </c>
      <c r="X29" s="262"/>
      <c r="Y29" s="24"/>
      <c r="Z29" s="18"/>
      <c r="AA29" s="19"/>
      <c r="AB29" s="20"/>
      <c r="AC29" s="18"/>
      <c r="AD29" s="20"/>
    </row>
    <row r="30" spans="1:30" x14ac:dyDescent="0.25">
      <c r="A30" s="273"/>
      <c r="B30" s="273"/>
      <c r="C30" s="274"/>
      <c r="D30" s="263"/>
      <c r="E30" s="217"/>
      <c r="F30" s="220"/>
      <c r="G30" s="43"/>
      <c r="H30" s="43"/>
      <c r="I30" s="44"/>
      <c r="J30" s="12"/>
      <c r="K30" s="13"/>
      <c r="L30" s="45"/>
      <c r="M30" s="15"/>
      <c r="N30" s="15"/>
      <c r="O30" s="16"/>
      <c r="P30" s="17"/>
      <c r="Q30" s="15"/>
      <c r="R30" s="17"/>
      <c r="S30" s="260"/>
      <c r="T30" s="260"/>
      <c r="U30" s="234" t="s">
        <v>33</v>
      </c>
      <c r="V30" s="28">
        <v>8.81</v>
      </c>
      <c r="W30" s="29" t="s">
        <v>27</v>
      </c>
      <c r="X30" s="262">
        <v>151.697</v>
      </c>
      <c r="Y30" s="18"/>
      <c r="Z30" s="18"/>
      <c r="AA30" s="19"/>
      <c r="AB30" s="20"/>
      <c r="AC30" s="18"/>
      <c r="AD30" s="20"/>
    </row>
    <row r="31" spans="1:30" x14ac:dyDescent="0.25">
      <c r="A31" s="270"/>
      <c r="B31" s="270"/>
      <c r="C31" s="272"/>
      <c r="D31" s="248"/>
      <c r="E31" s="218"/>
      <c r="F31" s="221"/>
      <c r="G31" s="43"/>
      <c r="H31" s="43"/>
      <c r="I31" s="44"/>
      <c r="J31" s="12"/>
      <c r="K31" s="13"/>
      <c r="L31" s="45"/>
      <c r="M31" s="15"/>
      <c r="N31" s="15"/>
      <c r="O31" s="16"/>
      <c r="P31" s="17"/>
      <c r="Q31" s="15"/>
      <c r="R31" s="17"/>
      <c r="S31" s="235"/>
      <c r="T31" s="235"/>
      <c r="U31" s="235"/>
      <c r="V31" s="31">
        <v>811.4</v>
      </c>
      <c r="W31" s="29" t="s">
        <v>32</v>
      </c>
      <c r="X31" s="262"/>
      <c r="Y31" s="18"/>
      <c r="Z31" s="18"/>
      <c r="AA31" s="19"/>
      <c r="AB31" s="20"/>
      <c r="AC31" s="18"/>
      <c r="AD31" s="20"/>
    </row>
    <row r="32" spans="1:30" x14ac:dyDescent="0.25">
      <c r="A32" s="269">
        <v>5</v>
      </c>
      <c r="B32" s="269">
        <v>808950</v>
      </c>
      <c r="C32" s="271" t="s">
        <v>52</v>
      </c>
      <c r="D32" s="247" t="s">
        <v>53</v>
      </c>
      <c r="E32" s="216">
        <v>8.9</v>
      </c>
      <c r="F32" s="219">
        <v>70880</v>
      </c>
      <c r="G32" s="43"/>
      <c r="H32" s="43"/>
      <c r="I32" s="46"/>
      <c r="J32" s="12"/>
      <c r="K32" s="13"/>
      <c r="L32" s="47"/>
      <c r="M32" s="15"/>
      <c r="N32" s="15"/>
      <c r="O32" s="16"/>
      <c r="P32" s="17"/>
      <c r="Q32" s="15"/>
      <c r="R32" s="17"/>
      <c r="S32" s="232" t="s">
        <v>24</v>
      </c>
      <c r="T32" s="232" t="s">
        <v>54</v>
      </c>
      <c r="U32" s="234" t="s">
        <v>26</v>
      </c>
      <c r="V32" s="30">
        <v>1.954</v>
      </c>
      <c r="W32" s="29" t="s">
        <v>55</v>
      </c>
      <c r="X32" s="262">
        <f>27599.743-X34</f>
        <v>27492.464</v>
      </c>
      <c r="Y32" s="24"/>
      <c r="Z32" s="18"/>
      <c r="AA32" s="19"/>
      <c r="AB32" s="20"/>
      <c r="AC32" s="18"/>
      <c r="AD32" s="20"/>
    </row>
    <row r="33" spans="1:30" x14ac:dyDescent="0.25">
      <c r="A33" s="273"/>
      <c r="B33" s="273"/>
      <c r="C33" s="274"/>
      <c r="D33" s="263"/>
      <c r="E33" s="217"/>
      <c r="F33" s="220"/>
      <c r="G33" s="43"/>
      <c r="H33" s="48"/>
      <c r="I33" s="46"/>
      <c r="J33" s="12"/>
      <c r="K33" s="13"/>
      <c r="L33" s="49"/>
      <c r="M33" s="15"/>
      <c r="N33" s="15"/>
      <c r="O33" s="16"/>
      <c r="P33" s="17"/>
      <c r="Q33" s="15"/>
      <c r="R33" s="17"/>
      <c r="S33" s="232"/>
      <c r="T33" s="232"/>
      <c r="U33" s="260"/>
      <c r="V33" s="30">
        <v>16027.64</v>
      </c>
      <c r="W33" s="29" t="s">
        <v>32</v>
      </c>
      <c r="X33" s="262"/>
      <c r="Y33" s="24"/>
      <c r="Z33" s="18"/>
      <c r="AA33" s="19"/>
      <c r="AB33" s="20"/>
      <c r="AC33" s="18"/>
      <c r="AD33" s="20"/>
    </row>
    <row r="34" spans="1:30" x14ac:dyDescent="0.25">
      <c r="A34" s="273"/>
      <c r="B34" s="273"/>
      <c r="C34" s="274"/>
      <c r="D34" s="263"/>
      <c r="E34" s="217"/>
      <c r="F34" s="220"/>
      <c r="G34" s="43"/>
      <c r="H34" s="48"/>
      <c r="I34" s="46"/>
      <c r="J34" s="12"/>
      <c r="K34" s="13"/>
      <c r="L34" s="49"/>
      <c r="M34" s="15"/>
      <c r="N34" s="15"/>
      <c r="O34" s="16"/>
      <c r="P34" s="17"/>
      <c r="Q34" s="15"/>
      <c r="R34" s="17"/>
      <c r="S34" s="232"/>
      <c r="T34" s="232"/>
      <c r="U34" s="234" t="s">
        <v>33</v>
      </c>
      <c r="V34" s="30">
        <v>6.11</v>
      </c>
      <c r="W34" s="29" t="s">
        <v>55</v>
      </c>
      <c r="X34" s="262">
        <v>107.279</v>
      </c>
      <c r="Y34" s="24"/>
      <c r="Z34" s="18"/>
      <c r="AA34" s="19"/>
      <c r="AB34" s="20"/>
      <c r="AC34" s="18"/>
      <c r="AD34" s="20"/>
    </row>
    <row r="35" spans="1:30" x14ac:dyDescent="0.25">
      <c r="A35" s="273"/>
      <c r="B35" s="273"/>
      <c r="C35" s="274"/>
      <c r="D35" s="263"/>
      <c r="E35" s="217"/>
      <c r="F35" s="220"/>
      <c r="G35" s="43"/>
      <c r="H35" s="48"/>
      <c r="I35" s="46"/>
      <c r="J35" s="12"/>
      <c r="K35" s="13"/>
      <c r="L35" s="49"/>
      <c r="M35" s="15"/>
      <c r="N35" s="15"/>
      <c r="O35" s="16"/>
      <c r="P35" s="17"/>
      <c r="Q35" s="15"/>
      <c r="R35" s="17"/>
      <c r="S35" s="232"/>
      <c r="T35" s="232"/>
      <c r="U35" s="235"/>
      <c r="V35" s="28">
        <v>622.72</v>
      </c>
      <c r="W35" s="29" t="s">
        <v>32</v>
      </c>
      <c r="X35" s="262"/>
      <c r="Y35" s="24"/>
      <c r="Z35" s="24"/>
      <c r="AA35" s="19"/>
      <c r="AB35" s="20"/>
      <c r="AC35" s="18"/>
      <c r="AD35" s="20"/>
    </row>
    <row r="36" spans="1:30" x14ac:dyDescent="0.25">
      <c r="A36" s="273"/>
      <c r="B36" s="273"/>
      <c r="C36" s="274"/>
      <c r="D36" s="263"/>
      <c r="E36" s="217"/>
      <c r="F36" s="220"/>
      <c r="G36" s="43"/>
      <c r="H36" s="48"/>
      <c r="I36" s="46"/>
      <c r="J36" s="12"/>
      <c r="K36" s="13"/>
      <c r="L36" s="49"/>
      <c r="M36" s="15"/>
      <c r="N36" s="15"/>
      <c r="O36" s="16"/>
      <c r="P36" s="17"/>
      <c r="Q36" s="15"/>
      <c r="R36" s="17"/>
      <c r="S36" s="234" t="s">
        <v>56</v>
      </c>
      <c r="T36" s="234" t="s">
        <v>57</v>
      </c>
      <c r="U36" s="234" t="s">
        <v>26</v>
      </c>
      <c r="V36" s="30">
        <v>2.6960000000000002</v>
      </c>
      <c r="W36" s="29" t="s">
        <v>55</v>
      </c>
      <c r="X36" s="262">
        <v>36274.847000000002</v>
      </c>
      <c r="Y36" s="24"/>
      <c r="Z36" s="18"/>
      <c r="AA36" s="19"/>
      <c r="AB36" s="20"/>
      <c r="AC36" s="18"/>
      <c r="AD36" s="20"/>
    </row>
    <row r="37" spans="1:30" x14ac:dyDescent="0.25">
      <c r="A37" s="273"/>
      <c r="B37" s="273"/>
      <c r="C37" s="274"/>
      <c r="D37" s="263"/>
      <c r="E37" s="217"/>
      <c r="F37" s="220"/>
      <c r="G37" s="43"/>
      <c r="H37" s="48"/>
      <c r="I37" s="46"/>
      <c r="J37" s="12"/>
      <c r="K37" s="13"/>
      <c r="L37" s="49"/>
      <c r="M37" s="15"/>
      <c r="N37" s="15"/>
      <c r="O37" s="16"/>
      <c r="P37" s="17"/>
      <c r="Q37" s="15"/>
      <c r="R37" s="17"/>
      <c r="S37" s="260"/>
      <c r="T37" s="260"/>
      <c r="U37" s="260"/>
      <c r="V37" s="28">
        <v>23136.74</v>
      </c>
      <c r="W37" s="29" t="s">
        <v>32</v>
      </c>
      <c r="X37" s="262"/>
      <c r="Y37" s="24"/>
      <c r="Z37" s="24"/>
      <c r="AA37" s="19"/>
      <c r="AB37" s="20"/>
      <c r="AC37" s="18"/>
      <c r="AD37" s="20"/>
    </row>
    <row r="38" spans="1:30" x14ac:dyDescent="0.25">
      <c r="A38" s="273"/>
      <c r="B38" s="273"/>
      <c r="C38" s="274"/>
      <c r="D38" s="263"/>
      <c r="E38" s="217"/>
      <c r="F38" s="220"/>
      <c r="G38" s="43"/>
      <c r="H38" s="48"/>
      <c r="I38" s="46"/>
      <c r="J38" s="12"/>
      <c r="K38" s="13"/>
      <c r="L38" s="49"/>
      <c r="M38" s="15"/>
      <c r="N38" s="15"/>
      <c r="O38" s="16"/>
      <c r="P38" s="17"/>
      <c r="Q38" s="15"/>
      <c r="R38" s="17"/>
      <c r="S38" s="260"/>
      <c r="T38" s="260"/>
      <c r="U38" s="234" t="s">
        <v>33</v>
      </c>
      <c r="V38" s="30">
        <v>8.093</v>
      </c>
      <c r="W38" s="29" t="s">
        <v>55</v>
      </c>
      <c r="X38" s="251">
        <v>142.09299999999999</v>
      </c>
      <c r="Y38" s="24"/>
      <c r="Z38" s="18"/>
      <c r="AA38" s="19"/>
      <c r="AB38" s="20"/>
      <c r="AC38" s="18"/>
      <c r="AD38" s="20"/>
    </row>
    <row r="39" spans="1:30" x14ac:dyDescent="0.25">
      <c r="A39" s="270"/>
      <c r="B39" s="270"/>
      <c r="C39" s="272"/>
      <c r="D39" s="248"/>
      <c r="E39" s="218"/>
      <c r="F39" s="221"/>
      <c r="G39" s="43"/>
      <c r="H39" s="48"/>
      <c r="I39" s="46"/>
      <c r="J39" s="12"/>
      <c r="K39" s="13"/>
      <c r="L39" s="49"/>
      <c r="M39" s="15"/>
      <c r="N39" s="15"/>
      <c r="O39" s="16"/>
      <c r="P39" s="17"/>
      <c r="Q39" s="15"/>
      <c r="R39" s="17"/>
      <c r="S39" s="235"/>
      <c r="T39" s="235"/>
      <c r="U39" s="235"/>
      <c r="V39" s="28">
        <v>824.83</v>
      </c>
      <c r="W39" s="29" t="s">
        <v>32</v>
      </c>
      <c r="X39" s="252"/>
      <c r="Y39" s="18"/>
      <c r="Z39" s="18"/>
      <c r="AA39" s="19"/>
      <c r="AB39" s="20"/>
      <c r="AC39" s="18"/>
      <c r="AD39" s="24"/>
    </row>
    <row r="40" spans="1:30" x14ac:dyDescent="0.25">
      <c r="A40" s="269">
        <v>6</v>
      </c>
      <c r="B40" s="269">
        <v>808860</v>
      </c>
      <c r="C40" s="271" t="s">
        <v>58</v>
      </c>
      <c r="D40" s="247" t="s">
        <v>59</v>
      </c>
      <c r="E40" s="216">
        <v>34.799999999999997</v>
      </c>
      <c r="F40" s="219">
        <v>267260</v>
      </c>
      <c r="G40" s="50" t="s">
        <v>60</v>
      </c>
      <c r="H40" s="33" t="s">
        <v>61</v>
      </c>
      <c r="I40" s="27" t="s">
        <v>62</v>
      </c>
      <c r="J40" s="32">
        <v>3100</v>
      </c>
      <c r="K40" s="27" t="s">
        <v>35</v>
      </c>
      <c r="L40" s="52">
        <v>5403.9</v>
      </c>
      <c r="M40" s="15"/>
      <c r="N40" s="15"/>
      <c r="O40" s="16"/>
      <c r="P40" s="17"/>
      <c r="Q40" s="15"/>
      <c r="R40" s="17"/>
      <c r="S40" s="14"/>
      <c r="T40" s="15"/>
      <c r="U40" s="16"/>
      <c r="V40" s="17"/>
      <c r="W40" s="15"/>
      <c r="X40" s="17"/>
      <c r="Y40" s="234" t="s">
        <v>63</v>
      </c>
      <c r="Z40" s="234" t="s">
        <v>64</v>
      </c>
      <c r="AA40" s="234" t="s">
        <v>26</v>
      </c>
      <c r="AB40" s="30">
        <v>3.5430000000000001</v>
      </c>
      <c r="AC40" s="29" t="s">
        <v>27</v>
      </c>
      <c r="AD40" s="251">
        <v>48950.71</v>
      </c>
    </row>
    <row r="41" spans="1:30" x14ac:dyDescent="0.25">
      <c r="A41" s="273"/>
      <c r="B41" s="273"/>
      <c r="C41" s="274"/>
      <c r="D41" s="263"/>
      <c r="E41" s="217"/>
      <c r="F41" s="220"/>
      <c r="G41" s="50"/>
      <c r="H41" s="33"/>
      <c r="I41" s="51"/>
      <c r="J41" s="32"/>
      <c r="K41" s="27"/>
      <c r="L41" s="22"/>
      <c r="M41" s="15"/>
      <c r="N41" s="15"/>
      <c r="O41" s="16"/>
      <c r="P41" s="17"/>
      <c r="Q41" s="15"/>
      <c r="R41" s="17"/>
      <c r="S41" s="14"/>
      <c r="T41" s="15"/>
      <c r="U41" s="16"/>
      <c r="V41" s="17"/>
      <c r="W41" s="15"/>
      <c r="X41" s="17"/>
      <c r="Y41" s="260"/>
      <c r="Z41" s="260"/>
      <c r="AA41" s="235"/>
      <c r="AB41" s="31">
        <v>24740</v>
      </c>
      <c r="AC41" s="29" t="s">
        <v>32</v>
      </c>
      <c r="AD41" s="261"/>
    </row>
    <row r="42" spans="1:30" x14ac:dyDescent="0.25">
      <c r="A42" s="273"/>
      <c r="B42" s="273"/>
      <c r="C42" s="274"/>
      <c r="D42" s="263"/>
      <c r="E42" s="217"/>
      <c r="F42" s="220"/>
      <c r="G42" s="50"/>
      <c r="H42" s="33"/>
      <c r="I42" s="51"/>
      <c r="J42" s="32"/>
      <c r="K42" s="27"/>
      <c r="L42" s="22"/>
      <c r="M42" s="15"/>
      <c r="N42" s="15"/>
      <c r="O42" s="16"/>
      <c r="P42" s="17"/>
      <c r="Q42" s="15"/>
      <c r="R42" s="17"/>
      <c r="S42" s="14"/>
      <c r="T42" s="15"/>
      <c r="U42" s="16"/>
      <c r="V42" s="17"/>
      <c r="W42" s="15"/>
      <c r="X42" s="17"/>
      <c r="Y42" s="260"/>
      <c r="Z42" s="260"/>
      <c r="AA42" s="234" t="s">
        <v>33</v>
      </c>
      <c r="AB42" s="30">
        <v>9.5850000000000009</v>
      </c>
      <c r="AC42" s="29" t="s">
        <v>27</v>
      </c>
      <c r="AD42" s="262">
        <v>233.755</v>
      </c>
    </row>
    <row r="43" spans="1:30" x14ac:dyDescent="0.25">
      <c r="A43" s="273"/>
      <c r="B43" s="273"/>
      <c r="C43" s="274"/>
      <c r="D43" s="263"/>
      <c r="E43" s="217"/>
      <c r="F43" s="220"/>
      <c r="G43" s="50"/>
      <c r="H43" s="33"/>
      <c r="I43" s="51"/>
      <c r="J43" s="32"/>
      <c r="K43" s="27"/>
      <c r="L43" s="22"/>
      <c r="M43" s="15"/>
      <c r="N43" s="15"/>
      <c r="O43" s="16"/>
      <c r="P43" s="17"/>
      <c r="Q43" s="15"/>
      <c r="R43" s="17"/>
      <c r="S43" s="14"/>
      <c r="T43" s="15"/>
      <c r="U43" s="16"/>
      <c r="V43" s="17"/>
      <c r="W43" s="15"/>
      <c r="X43" s="17"/>
      <c r="Y43" s="235"/>
      <c r="Z43" s="235"/>
      <c r="AA43" s="235"/>
      <c r="AB43" s="28">
        <v>1081.51</v>
      </c>
      <c r="AC43" s="29" t="s">
        <v>32</v>
      </c>
      <c r="AD43" s="262"/>
    </row>
    <row r="44" spans="1:30" x14ac:dyDescent="0.25">
      <c r="A44" s="273"/>
      <c r="B44" s="273"/>
      <c r="C44" s="274"/>
      <c r="D44" s="263"/>
      <c r="E44" s="217"/>
      <c r="F44" s="220"/>
      <c r="G44" s="50"/>
      <c r="H44" s="33"/>
      <c r="I44" s="51"/>
      <c r="J44" s="32"/>
      <c r="K44" s="27"/>
      <c r="L44" s="22"/>
      <c r="M44" s="15"/>
      <c r="N44" s="15"/>
      <c r="O44" s="16"/>
      <c r="P44" s="17"/>
      <c r="Q44" s="15"/>
      <c r="R44" s="17"/>
      <c r="S44" s="14"/>
      <c r="T44" s="15"/>
      <c r="U44" s="16"/>
      <c r="V44" s="17"/>
      <c r="W44" s="15"/>
      <c r="X44" s="17"/>
      <c r="Y44" s="277" t="s">
        <v>65</v>
      </c>
      <c r="Z44" s="234" t="s">
        <v>66</v>
      </c>
      <c r="AA44" s="234" t="s">
        <v>26</v>
      </c>
      <c r="AB44" s="30">
        <v>1.61</v>
      </c>
      <c r="AC44" s="29" t="s">
        <v>27</v>
      </c>
      <c r="AD44" s="262">
        <v>22302.144</v>
      </c>
    </row>
    <row r="45" spans="1:30" x14ac:dyDescent="0.25">
      <c r="A45" s="273"/>
      <c r="B45" s="273"/>
      <c r="C45" s="274"/>
      <c r="D45" s="263"/>
      <c r="E45" s="217"/>
      <c r="F45" s="220"/>
      <c r="G45" s="50"/>
      <c r="H45" s="33"/>
      <c r="I45" s="51"/>
      <c r="J45" s="32"/>
      <c r="K45" s="27"/>
      <c r="L45" s="22"/>
      <c r="M45" s="15"/>
      <c r="N45" s="15"/>
      <c r="O45" s="16"/>
      <c r="P45" s="17"/>
      <c r="Q45" s="15"/>
      <c r="R45" s="17"/>
      <c r="S45" s="14"/>
      <c r="T45" s="15"/>
      <c r="U45" s="16"/>
      <c r="V45" s="17"/>
      <c r="W45" s="15"/>
      <c r="X45" s="17"/>
      <c r="Y45" s="278"/>
      <c r="Z45" s="260"/>
      <c r="AA45" s="235"/>
      <c r="AB45" s="31">
        <v>9750</v>
      </c>
      <c r="AC45" s="29" t="s">
        <v>32</v>
      </c>
      <c r="AD45" s="262"/>
    </row>
    <row r="46" spans="1:30" x14ac:dyDescent="0.25">
      <c r="A46" s="273"/>
      <c r="B46" s="273"/>
      <c r="C46" s="274"/>
      <c r="D46" s="263"/>
      <c r="E46" s="217"/>
      <c r="F46" s="220"/>
      <c r="G46" s="50"/>
      <c r="H46" s="33"/>
      <c r="I46" s="51"/>
      <c r="J46" s="32"/>
      <c r="K46" s="27"/>
      <c r="L46" s="22"/>
      <c r="M46" s="15"/>
      <c r="N46" s="15"/>
      <c r="O46" s="16"/>
      <c r="P46" s="17"/>
      <c r="Q46" s="15"/>
      <c r="R46" s="17"/>
      <c r="S46" s="14"/>
      <c r="T46" s="15"/>
      <c r="U46" s="16"/>
      <c r="V46" s="17"/>
      <c r="W46" s="15"/>
      <c r="X46" s="17"/>
      <c r="Y46" s="278"/>
      <c r="Z46" s="260"/>
      <c r="AA46" s="234" t="s">
        <v>33</v>
      </c>
      <c r="AB46" s="30">
        <v>5.1870000000000003</v>
      </c>
      <c r="AC46" s="29" t="s">
        <v>27</v>
      </c>
      <c r="AD46" s="262">
        <v>106.499</v>
      </c>
    </row>
    <row r="47" spans="1:30" x14ac:dyDescent="0.25">
      <c r="A47" s="270"/>
      <c r="B47" s="270"/>
      <c r="C47" s="272"/>
      <c r="D47" s="248"/>
      <c r="E47" s="218"/>
      <c r="F47" s="221"/>
      <c r="G47" s="50"/>
      <c r="H47" s="33"/>
      <c r="I47" s="51"/>
      <c r="J47" s="32"/>
      <c r="K47" s="27"/>
      <c r="L47" s="22"/>
      <c r="M47" s="15"/>
      <c r="N47" s="15"/>
      <c r="O47" s="16"/>
      <c r="P47" s="17"/>
      <c r="Q47" s="15"/>
      <c r="R47" s="17"/>
      <c r="S47" s="14"/>
      <c r="T47" s="15"/>
      <c r="U47" s="16"/>
      <c r="V47" s="17"/>
      <c r="W47" s="15"/>
      <c r="X47" s="17"/>
      <c r="Y47" s="279"/>
      <c r="Z47" s="235"/>
      <c r="AA47" s="235"/>
      <c r="AB47" s="31">
        <v>536.70000000000005</v>
      </c>
      <c r="AC47" s="29" t="s">
        <v>32</v>
      </c>
      <c r="AD47" s="262"/>
    </row>
    <row r="48" spans="1:30" x14ac:dyDescent="0.25">
      <c r="A48" s="269">
        <v>7</v>
      </c>
      <c r="B48" s="269">
        <v>808841</v>
      </c>
      <c r="C48" s="271" t="s">
        <v>67</v>
      </c>
      <c r="D48" s="247" t="s">
        <v>68</v>
      </c>
      <c r="E48" s="216">
        <v>6.1</v>
      </c>
      <c r="F48" s="219">
        <v>42378</v>
      </c>
      <c r="G48" s="43"/>
      <c r="H48" s="43"/>
      <c r="I48" s="53"/>
      <c r="J48" s="21"/>
      <c r="K48" s="54"/>
      <c r="L48" s="45"/>
      <c r="M48" s="15"/>
      <c r="N48" s="15"/>
      <c r="O48" s="16"/>
      <c r="P48" s="17"/>
      <c r="Q48" s="15"/>
      <c r="R48" s="17"/>
      <c r="S48" s="14"/>
      <c r="T48" s="15"/>
      <c r="U48" s="16"/>
      <c r="V48" s="17"/>
      <c r="W48" s="15"/>
      <c r="X48" s="17"/>
      <c r="Y48" s="234" t="s">
        <v>24</v>
      </c>
      <c r="Z48" s="234" t="s">
        <v>69</v>
      </c>
      <c r="AA48" s="234" t="s">
        <v>26</v>
      </c>
      <c r="AB48" s="30">
        <v>6.0549999999999997</v>
      </c>
      <c r="AC48" s="29" t="s">
        <v>27</v>
      </c>
      <c r="AD48" s="262">
        <v>123519.148</v>
      </c>
    </row>
    <row r="49" spans="1:30" x14ac:dyDescent="0.25">
      <c r="A49" s="273"/>
      <c r="B49" s="273"/>
      <c r="C49" s="274"/>
      <c r="D49" s="263"/>
      <c r="E49" s="217"/>
      <c r="F49" s="220"/>
      <c r="G49" s="55"/>
      <c r="H49" s="55"/>
      <c r="I49" s="56"/>
      <c r="J49" s="21"/>
      <c r="K49" s="54"/>
      <c r="L49" s="57"/>
      <c r="M49" s="15"/>
      <c r="N49" s="15"/>
      <c r="O49" s="16"/>
      <c r="P49" s="17"/>
      <c r="Q49" s="15"/>
      <c r="R49" s="17"/>
      <c r="S49" s="14"/>
      <c r="T49" s="15"/>
      <c r="U49" s="16"/>
      <c r="V49" s="17"/>
      <c r="W49" s="15"/>
      <c r="X49" s="17"/>
      <c r="Y49" s="260"/>
      <c r="Z49" s="260"/>
      <c r="AA49" s="235"/>
      <c r="AB49" s="31">
        <v>42726</v>
      </c>
      <c r="AC49" s="29" t="s">
        <v>32</v>
      </c>
      <c r="AD49" s="262"/>
    </row>
    <row r="50" spans="1:30" x14ac:dyDescent="0.25">
      <c r="A50" s="273"/>
      <c r="B50" s="273"/>
      <c r="C50" s="274"/>
      <c r="D50" s="263"/>
      <c r="E50" s="217"/>
      <c r="F50" s="220"/>
      <c r="G50" s="55"/>
      <c r="H50" s="55"/>
      <c r="I50" s="56"/>
      <c r="J50" s="21"/>
      <c r="K50" s="54"/>
      <c r="L50" s="57"/>
      <c r="M50" s="15"/>
      <c r="N50" s="15"/>
      <c r="O50" s="16"/>
      <c r="P50" s="17"/>
      <c r="Q50" s="15"/>
      <c r="R50" s="17"/>
      <c r="S50" s="14"/>
      <c r="T50" s="15"/>
      <c r="U50" s="16"/>
      <c r="V50" s="17"/>
      <c r="W50" s="15"/>
      <c r="X50" s="17"/>
      <c r="Y50" s="260"/>
      <c r="Z50" s="260"/>
      <c r="AA50" s="234" t="s">
        <v>33</v>
      </c>
      <c r="AB50" s="30">
        <v>17.951000000000001</v>
      </c>
      <c r="AC50" s="29" t="s">
        <v>27</v>
      </c>
      <c r="AD50" s="262">
        <v>263.59399999999999</v>
      </c>
    </row>
    <row r="51" spans="1:30" x14ac:dyDescent="0.25">
      <c r="A51" s="270"/>
      <c r="B51" s="270"/>
      <c r="C51" s="272"/>
      <c r="D51" s="248"/>
      <c r="E51" s="218"/>
      <c r="F51" s="221"/>
      <c r="G51" s="55"/>
      <c r="H51" s="55"/>
      <c r="I51" s="56"/>
      <c r="J51" s="21"/>
      <c r="K51" s="54"/>
      <c r="L51" s="57"/>
      <c r="M51" s="15"/>
      <c r="N51" s="15"/>
      <c r="O51" s="16"/>
      <c r="P51" s="17"/>
      <c r="Q51" s="15"/>
      <c r="R51" s="17"/>
      <c r="S51" s="14"/>
      <c r="T51" s="15"/>
      <c r="U51" s="16"/>
      <c r="V51" s="17"/>
      <c r="W51" s="15"/>
      <c r="X51" s="17"/>
      <c r="Y51" s="235"/>
      <c r="Z51" s="235"/>
      <c r="AA51" s="235"/>
      <c r="AB51" s="31">
        <v>1440</v>
      </c>
      <c r="AC51" s="29" t="s">
        <v>32</v>
      </c>
      <c r="AD51" s="262"/>
    </row>
    <row r="52" spans="1:30" x14ac:dyDescent="0.25">
      <c r="A52" s="269">
        <v>8</v>
      </c>
      <c r="B52" s="269">
        <v>808918</v>
      </c>
      <c r="C52" s="271" t="s">
        <v>70</v>
      </c>
      <c r="D52" s="247" t="s">
        <v>71</v>
      </c>
      <c r="E52" s="216">
        <v>2.4</v>
      </c>
      <c r="F52" s="219">
        <v>19472</v>
      </c>
      <c r="G52" s="247" t="s">
        <v>24</v>
      </c>
      <c r="H52" s="247" t="s">
        <v>72</v>
      </c>
      <c r="I52" s="253" t="s">
        <v>26</v>
      </c>
      <c r="J52" s="32">
        <v>2.4</v>
      </c>
      <c r="K52" s="27" t="s">
        <v>14</v>
      </c>
      <c r="L52" s="275">
        <v>16418.400000000001</v>
      </c>
      <c r="M52" s="15"/>
      <c r="N52" s="15"/>
      <c r="O52" s="16"/>
      <c r="P52" s="17"/>
      <c r="Q52" s="15"/>
      <c r="R52" s="17"/>
      <c r="S52" s="14"/>
      <c r="T52" s="15"/>
      <c r="U52" s="16"/>
      <c r="V52" s="17"/>
      <c r="W52" s="15"/>
      <c r="X52" s="17"/>
      <c r="Y52" s="18"/>
      <c r="Z52" s="18"/>
      <c r="AA52" s="19"/>
      <c r="AB52" s="20"/>
      <c r="AC52" s="18"/>
      <c r="AD52" s="20"/>
    </row>
    <row r="53" spans="1:30" x14ac:dyDescent="0.25">
      <c r="A53" s="270"/>
      <c r="B53" s="270"/>
      <c r="C53" s="272"/>
      <c r="D53" s="248"/>
      <c r="E53" s="218"/>
      <c r="F53" s="221"/>
      <c r="G53" s="248"/>
      <c r="H53" s="248"/>
      <c r="I53" s="254"/>
      <c r="J53" s="22">
        <v>21655.5</v>
      </c>
      <c r="K53" s="27" t="s">
        <v>32</v>
      </c>
      <c r="L53" s="276"/>
      <c r="M53" s="58"/>
      <c r="N53" s="58"/>
      <c r="O53" s="16"/>
      <c r="P53" s="17"/>
      <c r="Q53" s="15"/>
      <c r="R53" s="59"/>
      <c r="S53" s="14"/>
      <c r="T53" s="15"/>
      <c r="U53" s="16"/>
      <c r="V53" s="17"/>
      <c r="W53" s="15"/>
      <c r="X53" s="17"/>
      <c r="Y53" s="18"/>
      <c r="Z53" s="18"/>
      <c r="AA53" s="19"/>
      <c r="AB53" s="20"/>
      <c r="AC53" s="18"/>
      <c r="AD53" s="20"/>
    </row>
    <row r="54" spans="1:30" x14ac:dyDescent="0.25">
      <c r="A54" s="269">
        <v>9</v>
      </c>
      <c r="B54" s="269">
        <v>808877</v>
      </c>
      <c r="C54" s="271" t="s">
        <v>73</v>
      </c>
      <c r="D54" s="247" t="s">
        <v>74</v>
      </c>
      <c r="E54" s="216">
        <v>16.899999999999999</v>
      </c>
      <c r="F54" s="219">
        <v>135200</v>
      </c>
      <c r="G54" s="207" t="s">
        <v>75</v>
      </c>
      <c r="H54" s="207" t="s">
        <v>76</v>
      </c>
      <c r="I54" s="253" t="s">
        <v>26</v>
      </c>
      <c r="J54" s="32">
        <v>3.9</v>
      </c>
      <c r="K54" s="27" t="s">
        <v>27</v>
      </c>
      <c r="L54" s="249">
        <f>39375.1-4622.6</f>
        <v>34752.5</v>
      </c>
      <c r="M54" s="60"/>
      <c r="N54" s="60"/>
      <c r="O54" s="61"/>
      <c r="P54" s="62"/>
      <c r="Q54" s="63"/>
      <c r="R54" s="64"/>
      <c r="S54" s="14"/>
      <c r="T54" s="15"/>
      <c r="U54" s="16"/>
      <c r="V54" s="17"/>
      <c r="W54" s="15"/>
      <c r="X54" s="17"/>
      <c r="Y54" s="18"/>
      <c r="Z54" s="18"/>
      <c r="AA54" s="19"/>
      <c r="AB54" s="20"/>
      <c r="AC54" s="18"/>
      <c r="AD54" s="20"/>
    </row>
    <row r="55" spans="1:30" x14ac:dyDescent="0.25">
      <c r="A55" s="273"/>
      <c r="B55" s="273"/>
      <c r="C55" s="274"/>
      <c r="D55" s="263"/>
      <c r="E55" s="217"/>
      <c r="F55" s="220"/>
      <c r="G55" s="264"/>
      <c r="H55" s="264"/>
      <c r="I55" s="254"/>
      <c r="J55" s="32">
        <v>30886</v>
      </c>
      <c r="K55" s="27" t="s">
        <v>32</v>
      </c>
      <c r="L55" s="250"/>
      <c r="M55" s="60"/>
      <c r="N55" s="60"/>
      <c r="O55" s="61"/>
      <c r="P55" s="62"/>
      <c r="Q55" s="63"/>
      <c r="R55" s="64"/>
      <c r="S55" s="14"/>
      <c r="T55" s="15"/>
      <c r="U55" s="16"/>
      <c r="V55" s="17"/>
      <c r="W55" s="15"/>
      <c r="X55" s="17"/>
      <c r="Y55" s="18"/>
      <c r="Z55" s="18"/>
      <c r="AA55" s="19"/>
      <c r="AB55" s="20"/>
      <c r="AC55" s="18"/>
      <c r="AD55" s="20"/>
    </row>
    <row r="56" spans="1:30" ht="30" x14ac:dyDescent="0.25">
      <c r="A56" s="273"/>
      <c r="B56" s="273"/>
      <c r="C56" s="274"/>
      <c r="D56" s="263"/>
      <c r="E56" s="217"/>
      <c r="F56" s="220"/>
      <c r="G56" s="208"/>
      <c r="H56" s="208"/>
      <c r="I56" s="36" t="s">
        <v>30</v>
      </c>
      <c r="J56" s="65">
        <v>8</v>
      </c>
      <c r="K56" s="27" t="s">
        <v>31</v>
      </c>
      <c r="L56" s="35">
        <v>1620</v>
      </c>
      <c r="M56" s="60"/>
      <c r="N56" s="60"/>
      <c r="O56" s="61"/>
      <c r="P56" s="62"/>
      <c r="Q56" s="63"/>
      <c r="R56" s="64"/>
      <c r="S56" s="14"/>
      <c r="T56" s="15"/>
      <c r="U56" s="16"/>
      <c r="V56" s="17"/>
      <c r="W56" s="15"/>
      <c r="X56" s="17"/>
      <c r="Y56" s="18"/>
      <c r="Z56" s="18"/>
      <c r="AA56" s="19"/>
      <c r="AB56" s="20"/>
      <c r="AC56" s="18"/>
      <c r="AD56" s="20"/>
    </row>
    <row r="57" spans="1:30" x14ac:dyDescent="0.25">
      <c r="A57" s="273"/>
      <c r="B57" s="273"/>
      <c r="C57" s="274"/>
      <c r="D57" s="263"/>
      <c r="E57" s="217"/>
      <c r="F57" s="220"/>
      <c r="G57" s="207" t="s">
        <v>24</v>
      </c>
      <c r="H57" s="207" t="s">
        <v>77</v>
      </c>
      <c r="I57" s="253" t="s">
        <v>26</v>
      </c>
      <c r="J57" s="32">
        <v>4.4000000000000004</v>
      </c>
      <c r="K57" s="27" t="s">
        <v>78</v>
      </c>
      <c r="L57" s="249">
        <v>44013.1</v>
      </c>
      <c r="M57" s="60"/>
      <c r="N57" s="60"/>
      <c r="O57" s="61"/>
      <c r="P57" s="62"/>
      <c r="Q57" s="63"/>
      <c r="R57" s="64"/>
      <c r="S57" s="14"/>
      <c r="T57" s="15"/>
      <c r="U57" s="16"/>
      <c r="V57" s="17"/>
      <c r="W57" s="15"/>
      <c r="X57" s="17"/>
      <c r="Y57" s="18"/>
      <c r="Z57" s="18"/>
      <c r="AA57" s="19"/>
      <c r="AB57" s="20"/>
      <c r="AC57" s="18"/>
      <c r="AD57" s="20"/>
    </row>
    <row r="58" spans="1:30" x14ac:dyDescent="0.25">
      <c r="A58" s="270"/>
      <c r="B58" s="270"/>
      <c r="C58" s="272"/>
      <c r="D58" s="248"/>
      <c r="E58" s="218"/>
      <c r="F58" s="221"/>
      <c r="G58" s="208"/>
      <c r="H58" s="208"/>
      <c r="I58" s="254"/>
      <c r="J58" s="32">
        <v>35360</v>
      </c>
      <c r="K58" s="27" t="s">
        <v>32</v>
      </c>
      <c r="L58" s="250"/>
      <c r="M58" s="60"/>
      <c r="N58" s="60"/>
      <c r="O58" s="61"/>
      <c r="P58" s="62"/>
      <c r="Q58" s="63"/>
      <c r="R58" s="64"/>
      <c r="S58" s="14"/>
      <c r="T58" s="15"/>
      <c r="U58" s="16"/>
      <c r="V58" s="17"/>
      <c r="W58" s="15"/>
      <c r="X58" s="17"/>
      <c r="Y58" s="18"/>
      <c r="Z58" s="18"/>
      <c r="AA58" s="19"/>
      <c r="AB58" s="20"/>
      <c r="AC58" s="18"/>
      <c r="AD58" s="20"/>
    </row>
    <row r="59" spans="1:30" x14ac:dyDescent="0.25">
      <c r="A59" s="269">
        <v>10</v>
      </c>
      <c r="B59" s="269">
        <v>808904</v>
      </c>
      <c r="C59" s="271" t="s">
        <v>79</v>
      </c>
      <c r="D59" s="247" t="s">
        <v>80</v>
      </c>
      <c r="E59" s="216">
        <v>3.1</v>
      </c>
      <c r="F59" s="219">
        <v>24800</v>
      </c>
      <c r="G59" s="43"/>
      <c r="H59" s="43"/>
      <c r="I59" s="160"/>
      <c r="J59" s="21"/>
      <c r="K59" s="23"/>
      <c r="L59" s="21"/>
      <c r="M59" s="247" t="s">
        <v>24</v>
      </c>
      <c r="N59" s="247" t="s">
        <v>81</v>
      </c>
      <c r="O59" s="271" t="s">
        <v>26</v>
      </c>
      <c r="P59" s="26">
        <v>2.6</v>
      </c>
      <c r="Q59" s="63" t="s">
        <v>14</v>
      </c>
      <c r="R59" s="219">
        <v>33169.9</v>
      </c>
      <c r="S59" s="14"/>
      <c r="T59" s="15"/>
      <c r="U59" s="16"/>
      <c r="V59" s="17"/>
      <c r="W59" s="15"/>
      <c r="X59" s="17"/>
      <c r="Y59" s="18"/>
      <c r="Z59" s="18"/>
      <c r="AA59" s="19"/>
      <c r="AB59" s="20"/>
      <c r="AC59" s="18"/>
      <c r="AD59" s="20"/>
    </row>
    <row r="60" spans="1:30" x14ac:dyDescent="0.25">
      <c r="A60" s="273"/>
      <c r="B60" s="273"/>
      <c r="C60" s="274"/>
      <c r="D60" s="263"/>
      <c r="E60" s="217"/>
      <c r="F60" s="220"/>
      <c r="G60" s="43"/>
      <c r="H60" s="43"/>
      <c r="I60" s="160"/>
      <c r="J60" s="21"/>
      <c r="K60" s="23"/>
      <c r="L60" s="21"/>
      <c r="M60" s="263"/>
      <c r="N60" s="263"/>
      <c r="O60" s="272"/>
      <c r="P60" s="62">
        <v>22800</v>
      </c>
      <c r="Q60" s="63" t="s">
        <v>32</v>
      </c>
      <c r="R60" s="221"/>
      <c r="S60" s="14"/>
      <c r="T60" s="15"/>
      <c r="U60" s="16"/>
      <c r="V60" s="17"/>
      <c r="W60" s="15"/>
      <c r="X60" s="17"/>
      <c r="Y60" s="18"/>
      <c r="Z60" s="18"/>
      <c r="AA60" s="19"/>
      <c r="AB60" s="20"/>
      <c r="AC60" s="18"/>
      <c r="AD60" s="20"/>
    </row>
    <row r="61" spans="1:30" x14ac:dyDescent="0.25">
      <c r="A61" s="273"/>
      <c r="B61" s="273"/>
      <c r="C61" s="274"/>
      <c r="D61" s="263"/>
      <c r="E61" s="217"/>
      <c r="F61" s="220"/>
      <c r="G61" s="43"/>
      <c r="H61" s="43"/>
      <c r="I61" s="160"/>
      <c r="J61" s="21"/>
      <c r="K61" s="23"/>
      <c r="L61" s="21"/>
      <c r="M61" s="263"/>
      <c r="N61" s="263"/>
      <c r="O61" s="271" t="s">
        <v>33</v>
      </c>
      <c r="P61" s="66">
        <v>2.6</v>
      </c>
      <c r="Q61" s="60" t="s">
        <v>14</v>
      </c>
      <c r="R61" s="219">
        <v>155</v>
      </c>
      <c r="S61" s="14"/>
      <c r="T61" s="15"/>
      <c r="U61" s="16"/>
      <c r="V61" s="17"/>
      <c r="W61" s="15"/>
      <c r="X61" s="17"/>
      <c r="Y61" s="18"/>
      <c r="Z61" s="18"/>
      <c r="AA61" s="19"/>
      <c r="AB61" s="20"/>
      <c r="AC61" s="18"/>
      <c r="AD61" s="20"/>
    </row>
    <row r="62" spans="1:30" x14ac:dyDescent="0.25">
      <c r="A62" s="270"/>
      <c r="B62" s="270"/>
      <c r="C62" s="272"/>
      <c r="D62" s="248"/>
      <c r="E62" s="218"/>
      <c r="F62" s="221"/>
      <c r="G62" s="43"/>
      <c r="H62" s="43"/>
      <c r="I62" s="160"/>
      <c r="J62" s="21"/>
      <c r="K62" s="23"/>
      <c r="L62" s="21"/>
      <c r="M62" s="263"/>
      <c r="N62" s="263"/>
      <c r="O62" s="272"/>
      <c r="P62" s="66">
        <v>93</v>
      </c>
      <c r="Q62" s="63" t="s">
        <v>32</v>
      </c>
      <c r="R62" s="221"/>
      <c r="S62" s="14"/>
      <c r="T62" s="15"/>
      <c r="U62" s="16"/>
      <c r="V62" s="17"/>
      <c r="W62" s="15"/>
      <c r="X62" s="17"/>
      <c r="Y62" s="18"/>
      <c r="Z62" s="18"/>
      <c r="AA62" s="19"/>
      <c r="AB62" s="20"/>
      <c r="AC62" s="18"/>
      <c r="AD62" s="20"/>
    </row>
    <row r="63" spans="1:30" x14ac:dyDescent="0.25">
      <c r="A63" s="269">
        <v>11</v>
      </c>
      <c r="B63" s="269">
        <v>808878</v>
      </c>
      <c r="C63" s="271" t="s">
        <v>82</v>
      </c>
      <c r="D63" s="247" t="s">
        <v>83</v>
      </c>
      <c r="E63" s="216">
        <v>16.899999999999999</v>
      </c>
      <c r="F63" s="219">
        <v>118300</v>
      </c>
      <c r="G63" s="265" t="s">
        <v>84</v>
      </c>
      <c r="H63" s="265" t="s">
        <v>85</v>
      </c>
      <c r="I63" s="266" t="s">
        <v>26</v>
      </c>
      <c r="J63" s="32">
        <v>7.4</v>
      </c>
      <c r="K63" s="27" t="s">
        <v>14</v>
      </c>
      <c r="L63" s="267">
        <v>23439.1</v>
      </c>
      <c r="M63" s="60"/>
      <c r="N63" s="60"/>
      <c r="O63" s="61"/>
      <c r="P63" s="62"/>
      <c r="Q63" s="63"/>
      <c r="R63" s="64"/>
      <c r="S63" s="14"/>
      <c r="T63" s="15"/>
      <c r="U63" s="16"/>
      <c r="V63" s="17"/>
      <c r="W63" s="15"/>
      <c r="X63" s="17"/>
      <c r="Y63" s="18"/>
      <c r="Z63" s="18"/>
      <c r="AA63" s="19"/>
      <c r="AB63" s="20"/>
      <c r="AC63" s="18"/>
      <c r="AD63" s="20"/>
    </row>
    <row r="64" spans="1:30" x14ac:dyDescent="0.25">
      <c r="A64" s="270"/>
      <c r="B64" s="270"/>
      <c r="C64" s="272"/>
      <c r="D64" s="248"/>
      <c r="E64" s="218"/>
      <c r="F64" s="221"/>
      <c r="G64" s="265"/>
      <c r="H64" s="265"/>
      <c r="I64" s="266"/>
      <c r="J64" s="32">
        <v>59720</v>
      </c>
      <c r="K64" s="27" t="s">
        <v>32</v>
      </c>
      <c r="L64" s="267"/>
      <c r="M64" s="60"/>
      <c r="N64" s="60"/>
      <c r="O64" s="61"/>
      <c r="P64" s="62"/>
      <c r="Q64" s="63"/>
      <c r="R64" s="64"/>
      <c r="S64" s="14"/>
      <c r="T64" s="15"/>
      <c r="U64" s="16"/>
      <c r="V64" s="17"/>
      <c r="W64" s="15"/>
      <c r="X64" s="17"/>
      <c r="Y64" s="18"/>
      <c r="Z64" s="18"/>
      <c r="AA64" s="19"/>
      <c r="AB64" s="20"/>
      <c r="AC64" s="18"/>
      <c r="AD64" s="20"/>
    </row>
    <row r="65" spans="1:30" x14ac:dyDescent="0.25">
      <c r="A65" s="269">
        <v>12</v>
      </c>
      <c r="B65" s="269">
        <v>808916</v>
      </c>
      <c r="C65" s="271" t="s">
        <v>86</v>
      </c>
      <c r="D65" s="247" t="s">
        <v>87</v>
      </c>
      <c r="E65" s="216">
        <v>20.399999999999999</v>
      </c>
      <c r="F65" s="219">
        <v>142926</v>
      </c>
      <c r="G65" s="265" t="s">
        <v>24</v>
      </c>
      <c r="H65" s="265" t="s">
        <v>88</v>
      </c>
      <c r="I65" s="266" t="s">
        <v>26</v>
      </c>
      <c r="J65" s="32">
        <v>8.8000000000000007</v>
      </c>
      <c r="K65" s="27" t="s">
        <v>14</v>
      </c>
      <c r="L65" s="267">
        <v>17360.8</v>
      </c>
      <c r="M65" s="60"/>
      <c r="N65" s="60"/>
      <c r="O65" s="61"/>
      <c r="P65" s="62"/>
      <c r="Q65" s="63"/>
      <c r="R65" s="64"/>
      <c r="S65" s="14"/>
      <c r="T65" s="15"/>
      <c r="U65" s="16"/>
      <c r="V65" s="17"/>
      <c r="W65" s="15"/>
      <c r="X65" s="17"/>
      <c r="Y65" s="18"/>
      <c r="Z65" s="18"/>
      <c r="AA65" s="19"/>
      <c r="AB65" s="20"/>
      <c r="AC65" s="18"/>
      <c r="AD65" s="20"/>
    </row>
    <row r="66" spans="1:30" x14ac:dyDescent="0.25">
      <c r="A66" s="270"/>
      <c r="B66" s="270"/>
      <c r="C66" s="272"/>
      <c r="D66" s="248"/>
      <c r="E66" s="218"/>
      <c r="F66" s="221"/>
      <c r="G66" s="265"/>
      <c r="H66" s="265"/>
      <c r="I66" s="266"/>
      <c r="J66" s="32">
        <v>71300</v>
      </c>
      <c r="K66" s="27" t="s">
        <v>32</v>
      </c>
      <c r="L66" s="267"/>
      <c r="M66" s="60"/>
      <c r="N66" s="60"/>
      <c r="O66" s="61"/>
      <c r="P66" s="62"/>
      <c r="Q66" s="63"/>
      <c r="R66" s="64"/>
      <c r="S66" s="14"/>
      <c r="T66" s="15"/>
      <c r="U66" s="16"/>
      <c r="V66" s="17"/>
      <c r="W66" s="15"/>
      <c r="X66" s="17"/>
      <c r="Y66" s="18"/>
      <c r="Z66" s="18"/>
      <c r="AA66" s="19"/>
      <c r="AB66" s="20"/>
      <c r="AC66" s="18"/>
      <c r="AD66" s="20"/>
    </row>
    <row r="67" spans="1:30" x14ac:dyDescent="0.25">
      <c r="A67" s="268" t="s">
        <v>89</v>
      </c>
      <c r="B67" s="268"/>
      <c r="C67" s="268"/>
      <c r="D67" s="268"/>
      <c r="E67" s="67">
        <f>SUM(E7:E66)</f>
        <v>164.5</v>
      </c>
      <c r="F67" s="68">
        <f>SUM(F7:F66)</f>
        <v>1255830</v>
      </c>
      <c r="G67" s="63"/>
      <c r="H67" s="63"/>
      <c r="I67" s="51"/>
      <c r="J67" s="69">
        <f>J63+J57+J54+J52+J12+J7+J65</f>
        <v>39.200000000000003</v>
      </c>
      <c r="K67" s="70" t="s">
        <v>14</v>
      </c>
      <c r="L67" s="71">
        <f>L65+L63+L57+L56+L54+L52+L40+L14+L12+L11+L9+L7</f>
        <v>293025.59999999998</v>
      </c>
      <c r="M67" s="63"/>
      <c r="N67" s="63"/>
      <c r="O67" s="61"/>
      <c r="P67" s="72">
        <f>P59+P16</f>
        <v>7.1999999999999993</v>
      </c>
      <c r="Q67" s="73" t="s">
        <v>14</v>
      </c>
      <c r="R67" s="74">
        <f>R61+R59+R16+R7</f>
        <v>87878.05</v>
      </c>
      <c r="S67" s="18"/>
      <c r="T67" s="18"/>
      <c r="U67" s="19"/>
      <c r="V67" s="75">
        <f>V36+V32+V28+V24+V16</f>
        <v>11.47</v>
      </c>
      <c r="W67" s="76" t="s">
        <v>14</v>
      </c>
      <c r="X67" s="77">
        <f>X38+X36+X34+X32+X30+X28+X26+X24+X18+X16</f>
        <v>158620.57380000004</v>
      </c>
      <c r="Y67" s="18"/>
      <c r="Z67" s="18"/>
      <c r="AA67" s="19"/>
      <c r="AB67" s="75">
        <f>AB48+AB44+AB40+AB16</f>
        <v>15.474</v>
      </c>
      <c r="AC67" s="76" t="s">
        <v>14</v>
      </c>
      <c r="AD67" s="77">
        <f>AD50+AD48+AD46+AD44+AD42+AD40+AD18+AD16</f>
        <v>264407.04700000002</v>
      </c>
    </row>
    <row r="68" spans="1:30" x14ac:dyDescent="0.25">
      <c r="A68" s="189" t="s">
        <v>90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</row>
    <row r="69" spans="1:30" x14ac:dyDescent="0.25">
      <c r="A69" s="209">
        <v>13</v>
      </c>
      <c r="B69" s="209">
        <v>808824</v>
      </c>
      <c r="C69" s="212" t="s">
        <v>91</v>
      </c>
      <c r="D69" s="162" t="s">
        <v>92</v>
      </c>
      <c r="E69" s="216">
        <v>67.7</v>
      </c>
      <c r="F69" s="219">
        <v>541600</v>
      </c>
      <c r="G69" s="224" t="s">
        <v>93</v>
      </c>
      <c r="H69" s="207" t="s">
        <v>94</v>
      </c>
      <c r="I69" s="253" t="s">
        <v>26</v>
      </c>
      <c r="J69" s="32">
        <v>4.0999999999999996</v>
      </c>
      <c r="K69" s="27" t="s">
        <v>27</v>
      </c>
      <c r="L69" s="249">
        <v>58547.6</v>
      </c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x14ac:dyDescent="0.25">
      <c r="A70" s="210"/>
      <c r="B70" s="210"/>
      <c r="C70" s="213"/>
      <c r="D70" s="215"/>
      <c r="E70" s="217"/>
      <c r="F70" s="220"/>
      <c r="G70" s="224"/>
      <c r="H70" s="264"/>
      <c r="I70" s="254"/>
      <c r="J70" s="32">
        <v>23066.400000000001</v>
      </c>
      <c r="K70" s="27" t="s">
        <v>32</v>
      </c>
      <c r="L70" s="250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x14ac:dyDescent="0.25">
      <c r="A71" s="211"/>
      <c r="B71" s="211"/>
      <c r="C71" s="214"/>
      <c r="D71" s="163"/>
      <c r="E71" s="218"/>
      <c r="F71" s="221"/>
      <c r="G71" s="224"/>
      <c r="H71" s="264"/>
      <c r="I71" s="161" t="s">
        <v>95</v>
      </c>
      <c r="J71" s="32">
        <v>6151</v>
      </c>
      <c r="K71" s="27" t="s">
        <v>32</v>
      </c>
      <c r="L71" s="79">
        <v>3387.5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30" x14ac:dyDescent="0.25">
      <c r="A72" s="80">
        <v>14</v>
      </c>
      <c r="B72" s="80">
        <v>808926</v>
      </c>
      <c r="C72" s="81" t="s">
        <v>96</v>
      </c>
      <c r="D72" s="82" t="s">
        <v>97</v>
      </c>
      <c r="E72" s="83">
        <v>1.9</v>
      </c>
      <c r="F72" s="62">
        <v>15200</v>
      </c>
      <c r="G72" s="82" t="s">
        <v>24</v>
      </c>
      <c r="H72" s="82" t="s">
        <v>98</v>
      </c>
      <c r="I72" s="82" t="s">
        <v>99</v>
      </c>
      <c r="J72" s="82">
        <v>4160</v>
      </c>
      <c r="K72" s="82" t="s">
        <v>32</v>
      </c>
      <c r="L72" s="82">
        <v>4823.1000000000004</v>
      </c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x14ac:dyDescent="0.25">
      <c r="A73" s="209">
        <v>15</v>
      </c>
      <c r="B73" s="209">
        <v>808848</v>
      </c>
      <c r="C73" s="212" t="s">
        <v>100</v>
      </c>
      <c r="D73" s="162" t="s">
        <v>101</v>
      </c>
      <c r="E73" s="216">
        <v>5.5</v>
      </c>
      <c r="F73" s="219">
        <v>24750</v>
      </c>
      <c r="G73" s="207" t="s">
        <v>102</v>
      </c>
      <c r="H73" s="207" t="s">
        <v>103</v>
      </c>
      <c r="I73" s="253" t="s">
        <v>26</v>
      </c>
      <c r="J73" s="32">
        <v>1</v>
      </c>
      <c r="K73" s="27" t="s">
        <v>27</v>
      </c>
      <c r="L73" s="249">
        <v>15122</v>
      </c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x14ac:dyDescent="0.25">
      <c r="A74" s="211"/>
      <c r="B74" s="211"/>
      <c r="C74" s="214"/>
      <c r="D74" s="163"/>
      <c r="E74" s="218"/>
      <c r="F74" s="221"/>
      <c r="G74" s="208"/>
      <c r="H74" s="208"/>
      <c r="I74" s="254"/>
      <c r="J74" s="32">
        <v>5914</v>
      </c>
      <c r="K74" s="27" t="s">
        <v>32</v>
      </c>
      <c r="L74" s="250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x14ac:dyDescent="0.25">
      <c r="A75" s="209">
        <v>16</v>
      </c>
      <c r="B75" s="209">
        <v>808944</v>
      </c>
      <c r="C75" s="212" t="s">
        <v>104</v>
      </c>
      <c r="D75" s="162" t="s">
        <v>105</v>
      </c>
      <c r="E75" s="216">
        <v>83.2</v>
      </c>
      <c r="F75" s="219">
        <v>555200</v>
      </c>
      <c r="G75" s="207" t="s">
        <v>106</v>
      </c>
      <c r="H75" s="207" t="s">
        <v>107</v>
      </c>
      <c r="I75" s="253" t="s">
        <v>26</v>
      </c>
      <c r="J75" s="32">
        <v>27.7</v>
      </c>
      <c r="K75" s="27" t="s">
        <v>27</v>
      </c>
      <c r="L75" s="249">
        <v>63484.6</v>
      </c>
      <c r="M75" s="224" t="s">
        <v>45</v>
      </c>
      <c r="N75" s="224" t="s">
        <v>108</v>
      </c>
      <c r="O75" s="266" t="s">
        <v>26</v>
      </c>
      <c r="P75" s="26">
        <v>9.6999999999999993</v>
      </c>
      <c r="Q75" s="27" t="s">
        <v>27</v>
      </c>
      <c r="R75" s="321">
        <v>160705.38</v>
      </c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x14ac:dyDescent="0.25">
      <c r="A76" s="211"/>
      <c r="B76" s="211"/>
      <c r="C76" s="214"/>
      <c r="D76" s="163"/>
      <c r="E76" s="218"/>
      <c r="F76" s="221"/>
      <c r="G76" s="264"/>
      <c r="H76" s="208"/>
      <c r="I76" s="254"/>
      <c r="J76" s="32">
        <v>193900</v>
      </c>
      <c r="K76" s="27" t="s">
        <v>32</v>
      </c>
      <c r="L76" s="250"/>
      <c r="M76" s="224"/>
      <c r="N76" s="224"/>
      <c r="O76" s="266"/>
      <c r="P76" s="32">
        <v>80168</v>
      </c>
      <c r="Q76" s="27" t="s">
        <v>32</v>
      </c>
      <c r="R76" s="321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x14ac:dyDescent="0.25">
      <c r="A77" s="209">
        <v>17</v>
      </c>
      <c r="B77" s="209">
        <v>808908</v>
      </c>
      <c r="C77" s="212" t="s">
        <v>109</v>
      </c>
      <c r="D77" s="162" t="s">
        <v>110</v>
      </c>
      <c r="E77" s="216">
        <v>10.7</v>
      </c>
      <c r="F77" s="219">
        <v>74900</v>
      </c>
      <c r="G77" s="78"/>
      <c r="H77" s="78"/>
      <c r="I77" s="78"/>
      <c r="J77" s="78"/>
      <c r="K77" s="78"/>
      <c r="L77" s="78"/>
      <c r="M77" s="247" t="s">
        <v>24</v>
      </c>
      <c r="N77" s="247" t="s">
        <v>111</v>
      </c>
      <c r="O77" s="247" t="s">
        <v>26</v>
      </c>
      <c r="P77" s="26">
        <v>7</v>
      </c>
      <c r="Q77" s="63" t="s">
        <v>14</v>
      </c>
      <c r="R77" s="245">
        <v>109983.03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x14ac:dyDescent="0.25">
      <c r="A78" s="211"/>
      <c r="B78" s="211"/>
      <c r="C78" s="214"/>
      <c r="D78" s="163"/>
      <c r="E78" s="218"/>
      <c r="F78" s="221"/>
      <c r="G78" s="78"/>
      <c r="H78" s="78"/>
      <c r="I78" s="78"/>
      <c r="J78" s="78"/>
      <c r="K78" s="78"/>
      <c r="L78" s="78"/>
      <c r="M78" s="248"/>
      <c r="N78" s="248"/>
      <c r="O78" s="248"/>
      <c r="P78" s="62">
        <f>7000*6</f>
        <v>42000</v>
      </c>
      <c r="Q78" s="63" t="s">
        <v>32</v>
      </c>
      <c r="R78" s="246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x14ac:dyDescent="0.25">
      <c r="A79" s="209">
        <v>18</v>
      </c>
      <c r="B79" s="209">
        <v>808940</v>
      </c>
      <c r="C79" s="212" t="s">
        <v>112</v>
      </c>
      <c r="D79" s="162" t="s">
        <v>113</v>
      </c>
      <c r="E79" s="216">
        <v>12.1</v>
      </c>
      <c r="F79" s="219">
        <v>84700</v>
      </c>
      <c r="G79" s="78"/>
      <c r="H79" s="78"/>
      <c r="I79" s="78"/>
      <c r="J79" s="78"/>
      <c r="K79" s="78"/>
      <c r="L79" s="78"/>
      <c r="M79" s="247" t="s">
        <v>24</v>
      </c>
      <c r="N79" s="247" t="s">
        <v>114</v>
      </c>
      <c r="O79" s="247" t="s">
        <v>26</v>
      </c>
      <c r="P79" s="26">
        <v>9.1</v>
      </c>
      <c r="Q79" s="63" t="s">
        <v>14</v>
      </c>
      <c r="R79" s="219">
        <v>113088.6</v>
      </c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x14ac:dyDescent="0.25">
      <c r="A80" s="211"/>
      <c r="B80" s="211"/>
      <c r="C80" s="214"/>
      <c r="D80" s="163"/>
      <c r="E80" s="218"/>
      <c r="F80" s="221"/>
      <c r="G80" s="78"/>
      <c r="H80" s="78"/>
      <c r="I80" s="78"/>
      <c r="J80" s="78"/>
      <c r="K80" s="78"/>
      <c r="L80" s="78"/>
      <c r="M80" s="248"/>
      <c r="N80" s="248"/>
      <c r="O80" s="248"/>
      <c r="P80" s="62">
        <v>84700</v>
      </c>
      <c r="Q80" s="63" t="s">
        <v>32</v>
      </c>
      <c r="R80" s="221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x14ac:dyDescent="0.25">
      <c r="A81" s="209">
        <v>19</v>
      </c>
      <c r="B81" s="209">
        <v>808911</v>
      </c>
      <c r="C81" s="212" t="s">
        <v>115</v>
      </c>
      <c r="D81" s="162" t="s">
        <v>116</v>
      </c>
      <c r="E81" s="216">
        <v>64</v>
      </c>
      <c r="F81" s="219">
        <v>480000</v>
      </c>
      <c r="G81" s="78"/>
      <c r="H81" s="78"/>
      <c r="I81" s="78"/>
      <c r="J81" s="78"/>
      <c r="K81" s="78"/>
      <c r="L81" s="78"/>
      <c r="M81" s="247" t="s">
        <v>24</v>
      </c>
      <c r="N81" s="247" t="s">
        <v>117</v>
      </c>
      <c r="O81" s="247" t="s">
        <v>26</v>
      </c>
      <c r="P81" s="26">
        <v>38.700000000000003</v>
      </c>
      <c r="Q81" s="63" t="s">
        <v>14</v>
      </c>
      <c r="R81" s="245">
        <v>354620.08</v>
      </c>
      <c r="S81" s="234" t="s">
        <v>118</v>
      </c>
      <c r="T81" s="234" t="s">
        <v>119</v>
      </c>
      <c r="U81" s="234" t="s">
        <v>26</v>
      </c>
      <c r="V81" s="28">
        <v>7</v>
      </c>
      <c r="W81" s="29" t="s">
        <v>14</v>
      </c>
      <c r="X81" s="251">
        <f>59844.368-263.662</f>
        <v>59580.706000000006</v>
      </c>
      <c r="Y81" s="78"/>
      <c r="Z81" s="78"/>
      <c r="AA81" s="78"/>
      <c r="AB81" s="78"/>
      <c r="AC81" s="78"/>
      <c r="AD81" s="78"/>
    </row>
    <row r="82" spans="1:30" x14ac:dyDescent="0.25">
      <c r="A82" s="210"/>
      <c r="B82" s="210"/>
      <c r="C82" s="213"/>
      <c r="D82" s="215"/>
      <c r="E82" s="217"/>
      <c r="F82" s="220"/>
      <c r="G82" s="78"/>
      <c r="H82" s="78"/>
      <c r="I82" s="78"/>
      <c r="J82" s="78"/>
      <c r="K82" s="78"/>
      <c r="L82" s="78"/>
      <c r="M82" s="263"/>
      <c r="N82" s="263"/>
      <c r="O82" s="248"/>
      <c r="P82" s="62">
        <v>312000</v>
      </c>
      <c r="Q82" s="63" t="s">
        <v>32</v>
      </c>
      <c r="R82" s="246"/>
      <c r="S82" s="260"/>
      <c r="T82" s="260"/>
      <c r="U82" s="235"/>
      <c r="V82" s="31">
        <v>49412</v>
      </c>
      <c r="W82" s="29" t="s">
        <v>32</v>
      </c>
      <c r="X82" s="261"/>
      <c r="Y82" s="78"/>
      <c r="Z82" s="78"/>
      <c r="AA82" s="78"/>
      <c r="AB82" s="78"/>
      <c r="AC82" s="78"/>
      <c r="AD82" s="78"/>
    </row>
    <row r="83" spans="1:30" x14ac:dyDescent="0.25">
      <c r="A83" s="210"/>
      <c r="B83" s="210"/>
      <c r="C83" s="213"/>
      <c r="D83" s="215"/>
      <c r="E83" s="217"/>
      <c r="F83" s="220"/>
      <c r="G83" s="78"/>
      <c r="H83" s="78"/>
      <c r="I83" s="78"/>
      <c r="J83" s="78"/>
      <c r="K83" s="78"/>
      <c r="L83" s="78"/>
      <c r="M83" s="263"/>
      <c r="N83" s="263"/>
      <c r="O83" s="147" t="s">
        <v>95</v>
      </c>
      <c r="P83" s="62">
        <v>17100</v>
      </c>
      <c r="Q83" s="63" t="s">
        <v>32</v>
      </c>
      <c r="R83" s="64">
        <v>43546.239999999998</v>
      </c>
      <c r="S83" s="260"/>
      <c r="T83" s="260"/>
      <c r="U83" s="234" t="s">
        <v>33</v>
      </c>
      <c r="V83" s="85">
        <v>21</v>
      </c>
      <c r="W83" s="29" t="s">
        <v>14</v>
      </c>
      <c r="X83" s="262">
        <v>263.66199999999998</v>
      </c>
      <c r="Y83" s="78"/>
      <c r="Z83" s="78"/>
      <c r="AA83" s="78"/>
      <c r="AB83" s="78"/>
      <c r="AC83" s="78"/>
      <c r="AD83" s="78"/>
    </row>
    <row r="84" spans="1:30" x14ac:dyDescent="0.25">
      <c r="A84" s="211"/>
      <c r="B84" s="211"/>
      <c r="C84" s="214"/>
      <c r="D84" s="163"/>
      <c r="E84" s="218"/>
      <c r="F84" s="221"/>
      <c r="G84" s="78"/>
      <c r="H84" s="78"/>
      <c r="I84" s="78"/>
      <c r="J84" s="78"/>
      <c r="K84" s="78"/>
      <c r="L84" s="78"/>
      <c r="M84" s="248"/>
      <c r="N84" s="248"/>
      <c r="O84" s="147" t="s">
        <v>62</v>
      </c>
      <c r="P84" s="62">
        <v>11943</v>
      </c>
      <c r="Q84" s="63" t="s">
        <v>35</v>
      </c>
      <c r="R84" s="64">
        <v>4984.1000000000004</v>
      </c>
      <c r="S84" s="235"/>
      <c r="T84" s="235"/>
      <c r="U84" s="235"/>
      <c r="V84" s="85">
        <v>1712.2</v>
      </c>
      <c r="W84" s="29" t="s">
        <v>32</v>
      </c>
      <c r="X84" s="262"/>
      <c r="Y84" s="78"/>
      <c r="Z84" s="78"/>
      <c r="AA84" s="78"/>
      <c r="AB84" s="78"/>
      <c r="AC84" s="78"/>
      <c r="AD84" s="78"/>
    </row>
    <row r="85" spans="1:30" x14ac:dyDescent="0.25">
      <c r="A85" s="209">
        <v>20</v>
      </c>
      <c r="B85" s="209">
        <v>808955</v>
      </c>
      <c r="C85" s="162" t="s">
        <v>120</v>
      </c>
      <c r="D85" s="162" t="s">
        <v>121</v>
      </c>
      <c r="E85" s="216">
        <v>40.200000000000003</v>
      </c>
      <c r="F85" s="219">
        <v>308511</v>
      </c>
      <c r="G85" s="78"/>
      <c r="H85" s="78"/>
      <c r="I85" s="78"/>
      <c r="J85" s="78"/>
      <c r="K85" s="78"/>
      <c r="L85" s="78"/>
      <c r="M85" s="207" t="s">
        <v>122</v>
      </c>
      <c r="N85" s="207" t="s">
        <v>118</v>
      </c>
      <c r="O85" s="253" t="s">
        <v>123</v>
      </c>
      <c r="P85" s="32">
        <v>0</v>
      </c>
      <c r="Q85" s="27" t="s">
        <v>27</v>
      </c>
      <c r="R85" s="255">
        <v>1837.4839999999999</v>
      </c>
      <c r="S85" s="257" t="s">
        <v>124</v>
      </c>
      <c r="T85" s="257" t="s">
        <v>125</v>
      </c>
      <c r="U85" s="232" t="s">
        <v>126</v>
      </c>
      <c r="V85" s="31">
        <v>2.2999999999999998</v>
      </c>
      <c r="W85" s="29" t="s">
        <v>27</v>
      </c>
      <c r="X85" s="262">
        <f>91772.866-143.662</f>
        <v>91629.203999999998</v>
      </c>
      <c r="Y85" s="78"/>
      <c r="Z85" s="78"/>
      <c r="AA85" s="78"/>
      <c r="AB85" s="78"/>
      <c r="AC85" s="78"/>
      <c r="AD85" s="78"/>
    </row>
    <row r="86" spans="1:30" x14ac:dyDescent="0.25">
      <c r="A86" s="210"/>
      <c r="B86" s="210"/>
      <c r="C86" s="215"/>
      <c r="D86" s="215"/>
      <c r="E86" s="217"/>
      <c r="F86" s="220"/>
      <c r="G86" s="78"/>
      <c r="H86" s="78"/>
      <c r="I86" s="78"/>
      <c r="J86" s="78"/>
      <c r="K86" s="78"/>
      <c r="L86" s="78"/>
      <c r="M86" s="208"/>
      <c r="N86" s="208"/>
      <c r="O86" s="254"/>
      <c r="P86" s="32">
        <v>0</v>
      </c>
      <c r="Q86" s="27" t="s">
        <v>32</v>
      </c>
      <c r="R86" s="256"/>
      <c r="S86" s="258"/>
      <c r="T86" s="258"/>
      <c r="U86" s="232"/>
      <c r="V86" s="31">
        <v>24941.200000000001</v>
      </c>
      <c r="W86" s="29" t="s">
        <v>32</v>
      </c>
      <c r="X86" s="262"/>
      <c r="Y86" s="78"/>
      <c r="Z86" s="78"/>
      <c r="AA86" s="78"/>
      <c r="AB86" s="78"/>
      <c r="AC86" s="78"/>
      <c r="AD86" s="78"/>
    </row>
    <row r="87" spans="1:30" x14ac:dyDescent="0.25">
      <c r="A87" s="210"/>
      <c r="B87" s="210"/>
      <c r="C87" s="215"/>
      <c r="D87" s="215"/>
      <c r="E87" s="217"/>
      <c r="F87" s="220"/>
      <c r="G87" s="78"/>
      <c r="H87" s="78"/>
      <c r="I87" s="78"/>
      <c r="J87" s="78"/>
      <c r="K87" s="78"/>
      <c r="L87" s="78"/>
      <c r="M87" s="247" t="s">
        <v>127</v>
      </c>
      <c r="N87" s="247" t="s">
        <v>128</v>
      </c>
      <c r="O87" s="226" t="s">
        <v>30</v>
      </c>
      <c r="P87" s="308">
        <v>1</v>
      </c>
      <c r="Q87" s="247" t="s">
        <v>31</v>
      </c>
      <c r="R87" s="245">
        <v>2894.86</v>
      </c>
      <c r="S87" s="258"/>
      <c r="T87" s="258"/>
      <c r="U87" s="234" t="s">
        <v>33</v>
      </c>
      <c r="V87" s="86">
        <v>6.4649999999999999</v>
      </c>
      <c r="W87" s="29" t="s">
        <v>27</v>
      </c>
      <c r="X87" s="251">
        <v>143.66200000000001</v>
      </c>
      <c r="Y87" s="78"/>
      <c r="Z87" s="78"/>
      <c r="AA87" s="78"/>
      <c r="AB87" s="78"/>
      <c r="AC87" s="78"/>
      <c r="AD87" s="78"/>
    </row>
    <row r="88" spans="1:30" x14ac:dyDescent="0.25">
      <c r="A88" s="210"/>
      <c r="B88" s="210"/>
      <c r="C88" s="215"/>
      <c r="D88" s="215"/>
      <c r="E88" s="217"/>
      <c r="F88" s="220"/>
      <c r="G88" s="78"/>
      <c r="H88" s="78"/>
      <c r="I88" s="78"/>
      <c r="J88" s="78"/>
      <c r="K88" s="78"/>
      <c r="L88" s="78"/>
      <c r="M88" s="248"/>
      <c r="N88" s="248"/>
      <c r="O88" s="227"/>
      <c r="P88" s="309"/>
      <c r="Q88" s="248"/>
      <c r="R88" s="246"/>
      <c r="S88" s="259"/>
      <c r="T88" s="259"/>
      <c r="U88" s="235"/>
      <c r="V88" s="85">
        <v>710.5</v>
      </c>
      <c r="W88" s="29" t="s">
        <v>32</v>
      </c>
      <c r="X88" s="252"/>
      <c r="Y88" s="78"/>
      <c r="Z88" s="78"/>
      <c r="AA88" s="78"/>
      <c r="AB88" s="78"/>
      <c r="AC88" s="78"/>
      <c r="AD88" s="78"/>
    </row>
    <row r="89" spans="1:30" x14ac:dyDescent="0.25">
      <c r="A89" s="210"/>
      <c r="B89" s="210"/>
      <c r="C89" s="215"/>
      <c r="D89" s="215"/>
      <c r="E89" s="217"/>
      <c r="F89" s="220"/>
      <c r="G89" s="87"/>
      <c r="H89" s="87"/>
      <c r="I89" s="87"/>
      <c r="J89" s="78"/>
      <c r="K89" s="78"/>
      <c r="L89" s="87"/>
      <c r="M89" s="60"/>
      <c r="N89" s="60"/>
      <c r="O89" s="88"/>
      <c r="P89" s="89"/>
      <c r="Q89" s="60"/>
      <c r="R89" s="64"/>
      <c r="S89" s="155"/>
      <c r="T89" s="155"/>
      <c r="U89" s="153"/>
      <c r="V89" s="30"/>
      <c r="W89" s="29"/>
      <c r="X89" s="154"/>
      <c r="Y89" s="78"/>
      <c r="Z89" s="78"/>
      <c r="AA89" s="78"/>
      <c r="AB89" s="78"/>
      <c r="AC89" s="78"/>
      <c r="AD89" s="78"/>
    </row>
    <row r="90" spans="1:30" x14ac:dyDescent="0.25">
      <c r="A90" s="209">
        <v>21</v>
      </c>
      <c r="B90" s="209">
        <v>808897</v>
      </c>
      <c r="C90" s="164" t="s">
        <v>129</v>
      </c>
      <c r="D90" s="162" t="s">
        <v>130</v>
      </c>
      <c r="E90" s="216">
        <v>628.1</v>
      </c>
      <c r="F90" s="219">
        <v>3768600</v>
      </c>
      <c r="G90" s="207" t="s">
        <v>131</v>
      </c>
      <c r="H90" s="207" t="s">
        <v>132</v>
      </c>
      <c r="I90" s="247" t="s">
        <v>133</v>
      </c>
      <c r="J90" s="62">
        <v>0</v>
      </c>
      <c r="K90" s="63" t="s">
        <v>14</v>
      </c>
      <c r="L90" s="249">
        <v>32842.6</v>
      </c>
      <c r="M90" s="247" t="s">
        <v>134</v>
      </c>
      <c r="N90" s="247" t="s">
        <v>135</v>
      </c>
      <c r="O90" s="247" t="s">
        <v>26</v>
      </c>
      <c r="P90" s="26">
        <v>2.1</v>
      </c>
      <c r="Q90" s="63" t="s">
        <v>14</v>
      </c>
      <c r="R90" s="245">
        <v>22679.48</v>
      </c>
      <c r="S90" s="78"/>
      <c r="T90" s="78"/>
      <c r="U90" s="80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x14ac:dyDescent="0.25">
      <c r="A91" s="211"/>
      <c r="B91" s="211"/>
      <c r="C91" s="165"/>
      <c r="D91" s="163"/>
      <c r="E91" s="218"/>
      <c r="F91" s="221"/>
      <c r="G91" s="208"/>
      <c r="H91" s="208"/>
      <c r="I91" s="248"/>
      <c r="J91" s="62">
        <v>0</v>
      </c>
      <c r="K91" s="63" t="s">
        <v>32</v>
      </c>
      <c r="L91" s="250"/>
      <c r="M91" s="248"/>
      <c r="N91" s="248"/>
      <c r="O91" s="248"/>
      <c r="P91" s="62">
        <v>14700</v>
      </c>
      <c r="Q91" s="63" t="s">
        <v>32</v>
      </c>
      <c r="R91" s="246"/>
      <c r="S91" s="78"/>
      <c r="T91" s="78"/>
      <c r="U91" s="80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x14ac:dyDescent="0.25">
      <c r="A92" s="209">
        <v>22</v>
      </c>
      <c r="B92" s="209">
        <v>808920</v>
      </c>
      <c r="C92" s="319" t="s">
        <v>136</v>
      </c>
      <c r="D92" s="162" t="s">
        <v>137</v>
      </c>
      <c r="E92" s="216">
        <v>486.5</v>
      </c>
      <c r="F92" s="219">
        <v>3017520</v>
      </c>
      <c r="G92" s="78"/>
      <c r="H92" s="78"/>
      <c r="I92" s="80"/>
      <c r="J92" s="78"/>
      <c r="K92" s="78"/>
      <c r="L92" s="78"/>
      <c r="M92" s="78"/>
      <c r="N92" s="78"/>
      <c r="O92" s="80"/>
      <c r="P92" s="78"/>
      <c r="Q92" s="78"/>
      <c r="R92" s="78"/>
      <c r="S92" s="78"/>
      <c r="T92" s="78"/>
      <c r="U92" s="80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x14ac:dyDescent="0.25">
      <c r="A93" s="211"/>
      <c r="B93" s="211"/>
      <c r="C93" s="320"/>
      <c r="D93" s="163"/>
      <c r="E93" s="218"/>
      <c r="F93" s="221"/>
      <c r="G93" s="78"/>
      <c r="H93" s="78"/>
      <c r="I93" s="80"/>
      <c r="J93" s="78"/>
      <c r="K93" s="78"/>
      <c r="L93" s="78"/>
      <c r="M93" s="78"/>
      <c r="N93" s="78"/>
      <c r="O93" s="80"/>
      <c r="P93" s="78"/>
      <c r="Q93" s="78"/>
      <c r="R93" s="78"/>
      <c r="S93" s="78"/>
      <c r="T93" s="78"/>
      <c r="U93" s="80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x14ac:dyDescent="0.25">
      <c r="A94" s="209">
        <v>23</v>
      </c>
      <c r="B94" s="209" t="s">
        <v>138</v>
      </c>
      <c r="C94" s="212" t="s">
        <v>139</v>
      </c>
      <c r="D94" s="162" t="s">
        <v>140</v>
      </c>
      <c r="E94" s="216">
        <v>15.4</v>
      </c>
      <c r="F94" s="219">
        <v>107800</v>
      </c>
      <c r="G94" s="238" t="s">
        <v>24</v>
      </c>
      <c r="H94" s="238" t="s">
        <v>141</v>
      </c>
      <c r="I94" s="178" t="s">
        <v>26</v>
      </c>
      <c r="J94" s="21">
        <v>15.4</v>
      </c>
      <c r="K94" s="13" t="s">
        <v>14</v>
      </c>
      <c r="L94" s="244">
        <v>28562.5</v>
      </c>
      <c r="M94" s="78"/>
      <c r="N94" s="78"/>
      <c r="O94" s="80"/>
      <c r="P94" s="78"/>
      <c r="Q94" s="78"/>
      <c r="R94" s="78"/>
      <c r="S94" s="78"/>
      <c r="T94" s="78"/>
      <c r="U94" s="80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x14ac:dyDescent="0.25">
      <c r="A95" s="211"/>
      <c r="B95" s="211"/>
      <c r="C95" s="214"/>
      <c r="D95" s="163"/>
      <c r="E95" s="218"/>
      <c r="F95" s="221"/>
      <c r="G95" s="238"/>
      <c r="H95" s="238"/>
      <c r="I95" s="178"/>
      <c r="J95" s="21">
        <v>107800</v>
      </c>
      <c r="K95" s="13" t="s">
        <v>32</v>
      </c>
      <c r="L95" s="244"/>
      <c r="M95" s="78"/>
      <c r="N95" s="78"/>
      <c r="O95" s="80"/>
      <c r="P95" s="78"/>
      <c r="Q95" s="78"/>
      <c r="R95" s="78"/>
      <c r="S95" s="78"/>
      <c r="T95" s="78"/>
      <c r="U95" s="80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x14ac:dyDescent="0.25">
      <c r="A96" s="209">
        <v>24</v>
      </c>
      <c r="B96" s="209" t="s">
        <v>142</v>
      </c>
      <c r="C96" s="212" t="s">
        <v>143</v>
      </c>
      <c r="D96" s="162" t="s">
        <v>144</v>
      </c>
      <c r="E96" s="216">
        <v>44.6</v>
      </c>
      <c r="F96" s="219">
        <v>365605.2</v>
      </c>
      <c r="G96" s="238" t="s">
        <v>145</v>
      </c>
      <c r="H96" s="238" t="s">
        <v>42</v>
      </c>
      <c r="I96" s="178" t="s">
        <v>26</v>
      </c>
      <c r="J96" s="21">
        <v>9.3000000000000007</v>
      </c>
      <c r="K96" s="13" t="s">
        <v>14</v>
      </c>
      <c r="L96" s="239">
        <v>30708.1</v>
      </c>
      <c r="M96" s="78"/>
      <c r="N96" s="78"/>
      <c r="O96" s="80"/>
      <c r="P96" s="78"/>
      <c r="Q96" s="78"/>
      <c r="R96" s="78"/>
      <c r="S96" s="240" t="s">
        <v>24</v>
      </c>
      <c r="T96" s="240" t="s">
        <v>146</v>
      </c>
      <c r="U96" s="232" t="s">
        <v>126</v>
      </c>
      <c r="V96" s="90">
        <v>3.1</v>
      </c>
      <c r="W96" s="29" t="s">
        <v>27</v>
      </c>
      <c r="X96" s="233">
        <f>29245.318-201.377</f>
        <v>29043.940999999999</v>
      </c>
      <c r="Y96" s="78"/>
      <c r="Z96" s="78"/>
      <c r="AA96" s="78"/>
      <c r="AB96" s="78"/>
      <c r="AC96" s="78"/>
      <c r="AD96" s="78"/>
    </row>
    <row r="97" spans="1:30" x14ac:dyDescent="0.25">
      <c r="A97" s="210"/>
      <c r="B97" s="210"/>
      <c r="C97" s="213"/>
      <c r="D97" s="215"/>
      <c r="E97" s="217"/>
      <c r="F97" s="220"/>
      <c r="G97" s="238"/>
      <c r="H97" s="238"/>
      <c r="I97" s="178"/>
      <c r="J97" s="21">
        <v>65100</v>
      </c>
      <c r="K97" s="13" t="s">
        <v>147</v>
      </c>
      <c r="L97" s="239"/>
      <c r="M97" s="78"/>
      <c r="N97" s="78"/>
      <c r="O97" s="80"/>
      <c r="P97" s="78"/>
      <c r="Q97" s="78"/>
      <c r="R97" s="78"/>
      <c r="S97" s="241"/>
      <c r="T97" s="241"/>
      <c r="U97" s="232"/>
      <c r="V97" s="90">
        <v>23152</v>
      </c>
      <c r="W97" s="29" t="s">
        <v>32</v>
      </c>
      <c r="X97" s="233"/>
      <c r="Y97" s="78"/>
      <c r="Z97" s="78"/>
      <c r="AA97" s="78"/>
      <c r="AB97" s="78"/>
      <c r="AC97" s="78"/>
      <c r="AD97" s="78"/>
    </row>
    <row r="98" spans="1:30" x14ac:dyDescent="0.25">
      <c r="A98" s="210"/>
      <c r="B98" s="210"/>
      <c r="C98" s="213"/>
      <c r="D98" s="215"/>
      <c r="E98" s="217"/>
      <c r="F98" s="220"/>
      <c r="G98" s="43"/>
      <c r="H98" s="43"/>
      <c r="I98" s="13"/>
      <c r="J98" s="21"/>
      <c r="K98" s="13"/>
      <c r="L98" s="21"/>
      <c r="M98" s="78"/>
      <c r="N98" s="78"/>
      <c r="O98" s="80"/>
      <c r="P98" s="78"/>
      <c r="Q98" s="78"/>
      <c r="R98" s="78"/>
      <c r="S98" s="241"/>
      <c r="T98" s="241"/>
      <c r="U98" s="234" t="s">
        <v>33</v>
      </c>
      <c r="V98" s="90">
        <v>7.2</v>
      </c>
      <c r="W98" s="29" t="s">
        <v>27</v>
      </c>
      <c r="X98" s="236">
        <v>201.37700000000001</v>
      </c>
      <c r="Y98" s="78"/>
      <c r="Z98" s="78"/>
      <c r="AA98" s="78"/>
      <c r="AB98" s="78"/>
      <c r="AC98" s="78"/>
      <c r="AD98" s="78"/>
    </row>
    <row r="99" spans="1:30" x14ac:dyDescent="0.25">
      <c r="A99" s="210"/>
      <c r="B99" s="210"/>
      <c r="C99" s="213"/>
      <c r="D99" s="215"/>
      <c r="E99" s="217"/>
      <c r="F99" s="220"/>
      <c r="G99" s="43"/>
      <c r="H99" s="43"/>
      <c r="I99" s="13"/>
      <c r="J99" s="21"/>
      <c r="K99" s="13"/>
      <c r="L99" s="21"/>
      <c r="M99" s="78"/>
      <c r="N99" s="78"/>
      <c r="O99" s="80"/>
      <c r="P99" s="78"/>
      <c r="Q99" s="78"/>
      <c r="R99" s="78"/>
      <c r="S99" s="242"/>
      <c r="T99" s="242"/>
      <c r="U99" s="235"/>
      <c r="V99" s="92">
        <v>856.32</v>
      </c>
      <c r="W99" s="29" t="s">
        <v>32</v>
      </c>
      <c r="X99" s="237"/>
      <c r="Y99" s="78"/>
      <c r="Z99" s="78"/>
      <c r="AA99" s="78"/>
      <c r="AB99" s="78"/>
      <c r="AC99" s="78"/>
      <c r="AD99" s="78"/>
    </row>
    <row r="100" spans="1:30" ht="30" x14ac:dyDescent="0.25">
      <c r="A100" s="211"/>
      <c r="B100" s="211"/>
      <c r="C100" s="214"/>
      <c r="D100" s="163"/>
      <c r="E100" s="218"/>
      <c r="F100" s="221"/>
      <c r="G100" s="43"/>
      <c r="H100" s="43"/>
      <c r="I100" s="13"/>
      <c r="J100" s="21"/>
      <c r="K100" s="13"/>
      <c r="L100" s="21"/>
      <c r="M100" s="78"/>
      <c r="N100" s="78"/>
      <c r="O100" s="80"/>
      <c r="P100" s="78"/>
      <c r="Q100" s="78"/>
      <c r="R100" s="78"/>
      <c r="S100" s="93" t="s">
        <v>148</v>
      </c>
      <c r="T100" s="93" t="s">
        <v>148</v>
      </c>
      <c r="U100" s="143" t="s">
        <v>149</v>
      </c>
      <c r="V100" s="94">
        <v>1</v>
      </c>
      <c r="W100" s="29" t="s">
        <v>150</v>
      </c>
      <c r="X100" s="95">
        <v>7392.75</v>
      </c>
      <c r="Y100" s="78"/>
      <c r="Z100" s="78"/>
      <c r="AA100" s="78"/>
      <c r="AB100" s="78"/>
      <c r="AC100" s="78"/>
      <c r="AD100" s="78"/>
    </row>
    <row r="101" spans="1:30" x14ac:dyDescent="0.25">
      <c r="A101" s="209">
        <v>25</v>
      </c>
      <c r="B101" s="209" t="s">
        <v>151</v>
      </c>
      <c r="C101" s="212" t="s">
        <v>152</v>
      </c>
      <c r="D101" s="162" t="s">
        <v>153</v>
      </c>
      <c r="E101" s="216">
        <v>3.6</v>
      </c>
      <c r="F101" s="219">
        <v>24100</v>
      </c>
      <c r="G101" s="243" t="s">
        <v>24</v>
      </c>
      <c r="H101" s="243" t="s">
        <v>84</v>
      </c>
      <c r="I101" s="178" t="s">
        <v>26</v>
      </c>
      <c r="J101" s="21">
        <v>1</v>
      </c>
      <c r="K101" s="13" t="s">
        <v>14</v>
      </c>
      <c r="L101" s="239">
        <v>6731.6</v>
      </c>
      <c r="M101" s="78"/>
      <c r="N101" s="78"/>
      <c r="O101" s="80"/>
      <c r="P101" s="78"/>
      <c r="Q101" s="78"/>
      <c r="R101" s="78"/>
      <c r="S101" s="78"/>
      <c r="T101" s="78"/>
      <c r="U101" s="80"/>
      <c r="V101" s="78"/>
      <c r="W101" s="78"/>
      <c r="X101" s="78"/>
      <c r="Y101" s="162" t="s">
        <v>24</v>
      </c>
      <c r="Z101" s="162" t="s">
        <v>188</v>
      </c>
      <c r="AA101" s="164" t="s">
        <v>187</v>
      </c>
      <c r="AB101" s="162">
        <v>3480</v>
      </c>
      <c r="AC101" s="162" t="s">
        <v>35</v>
      </c>
      <c r="AD101" s="166">
        <v>83273.899999999994</v>
      </c>
    </row>
    <row r="102" spans="1:30" x14ac:dyDescent="0.25">
      <c r="A102" s="211"/>
      <c r="B102" s="211"/>
      <c r="C102" s="214"/>
      <c r="D102" s="163"/>
      <c r="E102" s="218"/>
      <c r="F102" s="221"/>
      <c r="G102" s="243"/>
      <c r="H102" s="243"/>
      <c r="I102" s="178"/>
      <c r="J102" s="21">
        <v>7000</v>
      </c>
      <c r="K102" s="13" t="s">
        <v>32</v>
      </c>
      <c r="L102" s="239"/>
      <c r="M102" s="78"/>
      <c r="N102" s="78"/>
      <c r="O102" s="80"/>
      <c r="P102" s="78"/>
      <c r="Q102" s="78"/>
      <c r="R102" s="78"/>
      <c r="S102" s="78"/>
      <c r="T102" s="78"/>
      <c r="U102" s="80"/>
      <c r="V102" s="78"/>
      <c r="W102" s="78"/>
      <c r="X102" s="78"/>
      <c r="Y102" s="163"/>
      <c r="Z102" s="163"/>
      <c r="AA102" s="165"/>
      <c r="AB102" s="163"/>
      <c r="AC102" s="163"/>
      <c r="AD102" s="167"/>
    </row>
    <row r="103" spans="1:30" x14ac:dyDescent="0.25">
      <c r="A103" s="209">
        <v>26</v>
      </c>
      <c r="B103" s="209">
        <v>808825</v>
      </c>
      <c r="C103" s="212" t="s">
        <v>154</v>
      </c>
      <c r="D103" s="162" t="s">
        <v>155</v>
      </c>
      <c r="E103" s="216">
        <v>18.5</v>
      </c>
      <c r="F103" s="219">
        <v>123025</v>
      </c>
      <c r="G103" s="226" t="s">
        <v>156</v>
      </c>
      <c r="H103" s="226" t="s">
        <v>157</v>
      </c>
      <c r="I103" s="228" t="s">
        <v>26</v>
      </c>
      <c r="J103" s="21">
        <v>0.9</v>
      </c>
      <c r="K103" s="13" t="s">
        <v>14</v>
      </c>
      <c r="L103" s="230">
        <v>3194.7</v>
      </c>
      <c r="M103" s="224" t="s">
        <v>24</v>
      </c>
      <c r="N103" s="224" t="s">
        <v>158</v>
      </c>
      <c r="O103" s="178" t="s">
        <v>26</v>
      </c>
      <c r="P103" s="96">
        <v>4</v>
      </c>
      <c r="Q103" s="13" t="s">
        <v>27</v>
      </c>
      <c r="R103" s="179">
        <v>41895.379999999997</v>
      </c>
      <c r="S103" s="78"/>
      <c r="T103" s="78"/>
      <c r="U103" s="80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x14ac:dyDescent="0.25">
      <c r="A104" s="210"/>
      <c r="B104" s="210"/>
      <c r="C104" s="213"/>
      <c r="D104" s="215"/>
      <c r="E104" s="217"/>
      <c r="F104" s="220"/>
      <c r="G104" s="227"/>
      <c r="H104" s="227"/>
      <c r="I104" s="229"/>
      <c r="J104" s="21">
        <v>6300</v>
      </c>
      <c r="K104" s="13" t="s">
        <v>32</v>
      </c>
      <c r="L104" s="231"/>
      <c r="M104" s="224"/>
      <c r="N104" s="224"/>
      <c r="O104" s="178"/>
      <c r="P104" s="21">
        <v>28000</v>
      </c>
      <c r="Q104" s="13" t="s">
        <v>32</v>
      </c>
      <c r="R104" s="180"/>
      <c r="S104" s="78"/>
      <c r="T104" s="78"/>
      <c r="U104" s="80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x14ac:dyDescent="0.25">
      <c r="A105" s="210"/>
      <c r="B105" s="210"/>
      <c r="C105" s="213"/>
      <c r="D105" s="215"/>
      <c r="E105" s="217"/>
      <c r="F105" s="220"/>
      <c r="G105" s="226" t="s">
        <v>157</v>
      </c>
      <c r="H105" s="226" t="s">
        <v>159</v>
      </c>
      <c r="I105" s="228" t="s">
        <v>26</v>
      </c>
      <c r="J105" s="21">
        <v>6</v>
      </c>
      <c r="K105" s="13" t="s">
        <v>14</v>
      </c>
      <c r="L105" s="230">
        <v>15846.6</v>
      </c>
      <c r="M105" s="78"/>
      <c r="N105" s="78"/>
      <c r="O105" s="80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x14ac:dyDescent="0.25">
      <c r="A106" s="211"/>
      <c r="B106" s="211"/>
      <c r="C106" s="214"/>
      <c r="D106" s="163"/>
      <c r="E106" s="218"/>
      <c r="F106" s="221"/>
      <c r="G106" s="227"/>
      <c r="H106" s="227"/>
      <c r="I106" s="229"/>
      <c r="J106" s="21">
        <v>48330</v>
      </c>
      <c r="K106" s="13" t="s">
        <v>32</v>
      </c>
      <c r="L106" s="231"/>
      <c r="M106" s="78"/>
      <c r="N106" s="78"/>
      <c r="O106" s="80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x14ac:dyDescent="0.25">
      <c r="A107" s="209">
        <v>27</v>
      </c>
      <c r="B107" s="209">
        <v>808934</v>
      </c>
      <c r="C107" s="164" t="s">
        <v>160</v>
      </c>
      <c r="D107" s="162" t="s">
        <v>161</v>
      </c>
      <c r="E107" s="216">
        <v>8.1</v>
      </c>
      <c r="F107" s="219">
        <v>54248</v>
      </c>
      <c r="G107" s="78"/>
      <c r="H107" s="78"/>
      <c r="I107" s="78"/>
      <c r="J107" s="78"/>
      <c r="K107" s="78"/>
      <c r="L107" s="78"/>
      <c r="M107" s="224" t="s">
        <v>24</v>
      </c>
      <c r="N107" s="224" t="s">
        <v>162</v>
      </c>
      <c r="O107" s="178" t="s">
        <v>123</v>
      </c>
      <c r="P107" s="96">
        <v>8.1999999999999993</v>
      </c>
      <c r="Q107" s="13" t="s">
        <v>27</v>
      </c>
      <c r="R107" s="179">
        <v>86715.92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x14ac:dyDescent="0.25">
      <c r="A108" s="211"/>
      <c r="B108" s="211"/>
      <c r="C108" s="165"/>
      <c r="D108" s="163"/>
      <c r="E108" s="218"/>
      <c r="F108" s="221"/>
      <c r="G108" s="78"/>
      <c r="H108" s="78"/>
      <c r="I108" s="78"/>
      <c r="J108" s="78"/>
      <c r="K108" s="78"/>
      <c r="L108" s="78"/>
      <c r="M108" s="224"/>
      <c r="N108" s="224"/>
      <c r="O108" s="178"/>
      <c r="P108" s="97">
        <v>61764</v>
      </c>
      <c r="Q108" s="98" t="s">
        <v>32</v>
      </c>
      <c r="R108" s="225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x14ac:dyDescent="0.25">
      <c r="A109" s="209">
        <v>28</v>
      </c>
      <c r="B109" s="209">
        <v>808850</v>
      </c>
      <c r="C109" s="212" t="s">
        <v>163</v>
      </c>
      <c r="D109" s="162" t="s">
        <v>164</v>
      </c>
      <c r="E109" s="216">
        <v>36.700000000000003</v>
      </c>
      <c r="F109" s="219">
        <v>275250</v>
      </c>
      <c r="G109" s="78"/>
      <c r="H109" s="78"/>
      <c r="I109" s="78"/>
      <c r="J109" s="78"/>
      <c r="K109" s="78"/>
      <c r="L109" s="78"/>
      <c r="M109" s="207" t="s">
        <v>165</v>
      </c>
      <c r="N109" s="207" t="s">
        <v>166</v>
      </c>
      <c r="O109" s="178" t="s">
        <v>26</v>
      </c>
      <c r="P109" s="97">
        <v>12.5</v>
      </c>
      <c r="Q109" s="13" t="s">
        <v>27</v>
      </c>
      <c r="R109" s="179">
        <v>58406.31</v>
      </c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x14ac:dyDescent="0.25">
      <c r="A110" s="210"/>
      <c r="B110" s="210"/>
      <c r="C110" s="213"/>
      <c r="D110" s="215"/>
      <c r="E110" s="217"/>
      <c r="F110" s="220"/>
      <c r="G110" s="78"/>
      <c r="H110" s="78"/>
      <c r="I110" s="78"/>
      <c r="J110" s="78"/>
      <c r="K110" s="78"/>
      <c r="L110" s="78"/>
      <c r="M110" s="208"/>
      <c r="N110" s="208"/>
      <c r="O110" s="178"/>
      <c r="P110" s="97">
        <v>109900</v>
      </c>
      <c r="Q110" s="98" t="s">
        <v>32</v>
      </c>
      <c r="R110" s="180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x14ac:dyDescent="0.25">
      <c r="A111" s="210"/>
      <c r="B111" s="210"/>
      <c r="C111" s="213"/>
      <c r="D111" s="215"/>
      <c r="E111" s="217"/>
      <c r="F111" s="220"/>
      <c r="G111" s="78"/>
      <c r="H111" s="78"/>
      <c r="I111" s="78"/>
      <c r="J111" s="78"/>
      <c r="K111" s="78"/>
      <c r="L111" s="78"/>
      <c r="M111" s="207" t="s">
        <v>167</v>
      </c>
      <c r="N111" s="207" t="s">
        <v>165</v>
      </c>
      <c r="O111" s="178" t="s">
        <v>26</v>
      </c>
      <c r="P111" s="97">
        <v>6</v>
      </c>
      <c r="Q111" s="13" t="s">
        <v>27</v>
      </c>
      <c r="R111" s="179">
        <v>26577.7</v>
      </c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x14ac:dyDescent="0.25">
      <c r="A112" s="211"/>
      <c r="B112" s="211"/>
      <c r="C112" s="214"/>
      <c r="D112" s="163"/>
      <c r="E112" s="218"/>
      <c r="F112" s="221"/>
      <c r="G112" s="78"/>
      <c r="H112" s="78"/>
      <c r="I112" s="78"/>
      <c r="J112" s="78"/>
      <c r="K112" s="78"/>
      <c r="L112" s="78"/>
      <c r="M112" s="208"/>
      <c r="N112" s="208"/>
      <c r="O112" s="178"/>
      <c r="P112" s="97">
        <v>42000</v>
      </c>
      <c r="Q112" s="98" t="s">
        <v>32</v>
      </c>
      <c r="R112" s="180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3" ht="30" x14ac:dyDescent="0.25">
      <c r="A113" s="80">
        <v>29</v>
      </c>
      <c r="B113" s="80">
        <v>808930</v>
      </c>
      <c r="C113" s="84" t="s">
        <v>168</v>
      </c>
      <c r="D113" s="82" t="s">
        <v>169</v>
      </c>
      <c r="E113" s="144">
        <v>2.7</v>
      </c>
      <c r="F113" s="145">
        <v>18900</v>
      </c>
      <c r="G113" s="78"/>
      <c r="H113" s="78"/>
      <c r="I113" s="78"/>
      <c r="J113" s="78"/>
      <c r="K113" s="78"/>
      <c r="L113" s="78"/>
      <c r="M113" s="148"/>
      <c r="N113" s="148"/>
      <c r="O113" s="13"/>
      <c r="P113" s="146"/>
      <c r="Q113" s="98"/>
      <c r="R113" s="150"/>
      <c r="S113" s="82" t="s">
        <v>24</v>
      </c>
      <c r="T113" s="82" t="s">
        <v>170</v>
      </c>
      <c r="U113" s="159" t="s">
        <v>171</v>
      </c>
      <c r="V113" s="82">
        <v>2695</v>
      </c>
      <c r="W113" s="82" t="s">
        <v>35</v>
      </c>
      <c r="X113" s="82">
        <v>7059.14</v>
      </c>
      <c r="Y113" s="78"/>
      <c r="Z113" s="78"/>
      <c r="AA113" s="78"/>
      <c r="AB113" s="78"/>
      <c r="AC113" s="78"/>
      <c r="AD113" s="78"/>
    </row>
    <row r="114" spans="1:33" s="157" customFormat="1" x14ac:dyDescent="0.25">
      <c r="A114" s="222">
        <v>30</v>
      </c>
      <c r="B114" s="209" t="s">
        <v>190</v>
      </c>
      <c r="C114" s="164" t="s">
        <v>189</v>
      </c>
      <c r="D114" s="162" t="s">
        <v>195</v>
      </c>
      <c r="E114" s="322">
        <v>12.7</v>
      </c>
      <c r="F114" s="219">
        <v>88900</v>
      </c>
      <c r="G114" s="156"/>
      <c r="H114" s="156"/>
      <c r="I114" s="156"/>
      <c r="J114" s="156"/>
      <c r="K114" s="156"/>
      <c r="L114" s="156"/>
      <c r="M114" s="148"/>
      <c r="N114" s="148"/>
      <c r="O114" s="149"/>
      <c r="P114" s="146"/>
      <c r="Q114" s="98"/>
      <c r="R114" s="150"/>
      <c r="S114" s="82"/>
      <c r="T114" s="82"/>
      <c r="U114" s="81"/>
      <c r="V114" s="82"/>
      <c r="W114" s="82"/>
      <c r="X114" s="82"/>
      <c r="Y114" s="162" t="s">
        <v>24</v>
      </c>
      <c r="Z114" s="162" t="s">
        <v>191</v>
      </c>
      <c r="AA114" s="319" t="s">
        <v>126</v>
      </c>
      <c r="AB114" s="82">
        <v>12.7</v>
      </c>
      <c r="AC114" s="82" t="s">
        <v>14</v>
      </c>
      <c r="AD114" s="166">
        <v>246375.97</v>
      </c>
    </row>
    <row r="115" spans="1:33" s="157" customFormat="1" x14ac:dyDescent="0.25">
      <c r="A115" s="223"/>
      <c r="B115" s="210"/>
      <c r="C115" s="165"/>
      <c r="D115" s="163"/>
      <c r="E115" s="323"/>
      <c r="F115" s="221"/>
      <c r="G115" s="156"/>
      <c r="H115" s="156"/>
      <c r="I115" s="156"/>
      <c r="J115" s="156"/>
      <c r="K115" s="156"/>
      <c r="L115" s="156"/>
      <c r="M115" s="148"/>
      <c r="N115" s="148"/>
      <c r="O115" s="149"/>
      <c r="P115" s="146"/>
      <c r="Q115" s="98"/>
      <c r="R115" s="150"/>
      <c r="S115" s="82"/>
      <c r="T115" s="82"/>
      <c r="U115" s="81"/>
      <c r="V115" s="82"/>
      <c r="W115" s="82"/>
      <c r="X115" s="82"/>
      <c r="Y115" s="163"/>
      <c r="Z115" s="163"/>
      <c r="AA115" s="320"/>
      <c r="AB115" s="82">
        <v>88900</v>
      </c>
      <c r="AC115" s="82" t="s">
        <v>32</v>
      </c>
      <c r="AD115" s="167"/>
    </row>
    <row r="116" spans="1:33" s="157" customFormat="1" x14ac:dyDescent="0.25">
      <c r="A116" s="222">
        <v>31</v>
      </c>
      <c r="B116" s="209">
        <v>808870</v>
      </c>
      <c r="C116" s="164" t="s">
        <v>192</v>
      </c>
      <c r="D116" s="162" t="s">
        <v>196</v>
      </c>
      <c r="E116" s="322">
        <v>2.2000000000000002</v>
      </c>
      <c r="F116" s="219">
        <v>15440</v>
      </c>
      <c r="G116" s="156"/>
      <c r="H116" s="156"/>
      <c r="I116" s="156"/>
      <c r="J116" s="156"/>
      <c r="K116" s="156"/>
      <c r="L116" s="156"/>
      <c r="M116" s="148"/>
      <c r="N116" s="148"/>
      <c r="O116" s="149"/>
      <c r="P116" s="146"/>
      <c r="Q116" s="98"/>
      <c r="R116" s="150"/>
      <c r="S116" s="82"/>
      <c r="T116" s="82"/>
      <c r="U116" s="81"/>
      <c r="V116" s="82"/>
      <c r="W116" s="82"/>
      <c r="X116" s="82"/>
      <c r="Y116" s="162" t="s">
        <v>24</v>
      </c>
      <c r="Z116" s="162" t="s">
        <v>193</v>
      </c>
      <c r="AA116" s="319" t="s">
        <v>126</v>
      </c>
      <c r="AB116" s="82">
        <v>2.2000000000000002</v>
      </c>
      <c r="AC116" s="82" t="s">
        <v>14</v>
      </c>
      <c r="AD116" s="166">
        <v>115205.1</v>
      </c>
    </row>
    <row r="117" spans="1:33" s="157" customFormat="1" x14ac:dyDescent="0.25">
      <c r="A117" s="223"/>
      <c r="B117" s="210"/>
      <c r="C117" s="165"/>
      <c r="D117" s="163"/>
      <c r="E117" s="323"/>
      <c r="F117" s="221"/>
      <c r="G117" s="156"/>
      <c r="H117" s="156"/>
      <c r="I117" s="156"/>
      <c r="J117" s="156"/>
      <c r="K117" s="156"/>
      <c r="L117" s="156"/>
      <c r="M117" s="148"/>
      <c r="N117" s="148"/>
      <c r="O117" s="149"/>
      <c r="P117" s="146"/>
      <c r="Q117" s="98"/>
      <c r="R117" s="150"/>
      <c r="S117" s="82"/>
      <c r="T117" s="82"/>
      <c r="U117" s="81"/>
      <c r="V117" s="82"/>
      <c r="W117" s="82"/>
      <c r="X117" s="82"/>
      <c r="Y117" s="163"/>
      <c r="Z117" s="163"/>
      <c r="AA117" s="320"/>
      <c r="AB117" s="82">
        <v>15440</v>
      </c>
      <c r="AC117" s="82" t="s">
        <v>32</v>
      </c>
      <c r="AD117" s="167"/>
    </row>
    <row r="118" spans="1:33" ht="30" x14ac:dyDescent="0.25">
      <c r="A118" s="80">
        <v>32</v>
      </c>
      <c r="B118" s="80">
        <v>808929</v>
      </c>
      <c r="C118" s="158" t="s">
        <v>194</v>
      </c>
      <c r="D118" s="82" t="s">
        <v>197</v>
      </c>
      <c r="E118" s="144">
        <v>14.3</v>
      </c>
      <c r="F118" s="145">
        <v>100123</v>
      </c>
      <c r="G118" s="78"/>
      <c r="H118" s="78"/>
      <c r="I118" s="78"/>
      <c r="J118" s="78"/>
      <c r="K118" s="78"/>
      <c r="L118" s="78"/>
      <c r="M118" s="148"/>
      <c r="N118" s="148"/>
      <c r="O118" s="149"/>
      <c r="P118" s="146"/>
      <c r="Q118" s="98"/>
      <c r="R118" s="150"/>
      <c r="S118" s="82"/>
      <c r="T118" s="82"/>
      <c r="U118" s="81"/>
      <c r="V118" s="82"/>
      <c r="W118" s="82"/>
      <c r="X118" s="82"/>
      <c r="Y118" s="78"/>
      <c r="Z118" s="78"/>
      <c r="AA118" s="78"/>
      <c r="AB118" s="78"/>
      <c r="AC118" s="78"/>
      <c r="AD118" s="78"/>
    </row>
    <row r="119" spans="1:33" x14ac:dyDescent="0.25">
      <c r="A119" s="189" t="s">
        <v>172</v>
      </c>
      <c r="B119" s="190"/>
      <c r="C119" s="190"/>
      <c r="D119" s="191"/>
      <c r="E119" s="99">
        <f>E109+E107+E103+E101+E96+E94+E92+E90+E85+E81+E79+E77+E75+E73+E72+E69</f>
        <v>1526.8000000000002</v>
      </c>
      <c r="F119" s="100">
        <f>F109+F107+F103+F101+F96+F94+F92+F90+F85+F81+F79+F77+F75+F73+F72+F69</f>
        <v>9821009.1999999993</v>
      </c>
      <c r="G119" s="78"/>
      <c r="H119" s="78"/>
      <c r="I119" s="78"/>
      <c r="J119" s="101">
        <f>J105+J103+J101+J96+J94+J75+J73+J69</f>
        <v>65.399999999999991</v>
      </c>
      <c r="K119" s="80" t="s">
        <v>14</v>
      </c>
      <c r="L119" s="101">
        <f>L105+L103+L101+L96+L94+L90+L75+L73+L72+L71+L69</f>
        <v>263250.90000000002</v>
      </c>
      <c r="M119" s="33"/>
      <c r="N119" s="33"/>
      <c r="O119" s="91"/>
      <c r="P119" s="102">
        <f>P111+P109+P107+P103+P90+P81+P79+P77+P75</f>
        <v>97.3</v>
      </c>
      <c r="Q119" s="103" t="s">
        <v>14</v>
      </c>
      <c r="R119" s="104">
        <f>R111+R109+R107+R103+R90+R87+R85+R84+R83+R81+R79+R77+R75</f>
        <v>1027934.564</v>
      </c>
      <c r="S119" s="78"/>
      <c r="T119" s="78"/>
      <c r="U119" s="78"/>
      <c r="V119" s="105">
        <f>V96+V85+V81+V89</f>
        <v>12.4</v>
      </c>
      <c r="W119" s="80" t="s">
        <v>14</v>
      </c>
      <c r="X119" s="106" t="e">
        <f>X118+X100+X98+X96+X87+X85+X83+X81+X89+#REF!+X113</f>
        <v>#REF!</v>
      </c>
      <c r="Y119" s="78"/>
      <c r="Z119" s="78"/>
      <c r="AA119" s="78"/>
      <c r="AB119" s="80">
        <f>AB114+AB116</f>
        <v>14.899999999999999</v>
      </c>
      <c r="AC119" s="107" t="s">
        <v>14</v>
      </c>
      <c r="AD119" s="152">
        <f>AD114+AD116+AD101</f>
        <v>444854.97</v>
      </c>
    </row>
    <row r="120" spans="1:33" s="112" customFormat="1" ht="14.25" x14ac:dyDescent="0.2">
      <c r="A120" s="192" t="s">
        <v>173</v>
      </c>
      <c r="B120" s="193"/>
      <c r="C120" s="193"/>
      <c r="D120" s="194"/>
      <c r="E120" s="107">
        <f>E119+E67</f>
        <v>1691.3000000000002</v>
      </c>
      <c r="F120" s="107">
        <f>F119+F67</f>
        <v>11076839.199999999</v>
      </c>
      <c r="G120" s="108"/>
      <c r="H120" s="108"/>
      <c r="I120" s="107"/>
      <c r="J120" s="107">
        <f>J119+J67</f>
        <v>104.6</v>
      </c>
      <c r="K120" s="107" t="s">
        <v>14</v>
      </c>
      <c r="L120" s="107">
        <f>L119+L67</f>
        <v>556276.5</v>
      </c>
      <c r="M120" s="107"/>
      <c r="N120" s="109"/>
      <c r="O120" s="109"/>
      <c r="P120" s="107">
        <f>P119+P67</f>
        <v>104.5</v>
      </c>
      <c r="Q120" s="107" t="s">
        <v>14</v>
      </c>
      <c r="R120" s="110">
        <f>R119+R67</f>
        <v>1115812.6140000001</v>
      </c>
      <c r="S120" s="109"/>
      <c r="T120" s="109"/>
      <c r="U120" s="107"/>
      <c r="V120" s="107">
        <f>V119+V67</f>
        <v>23.87</v>
      </c>
      <c r="W120" s="107" t="s">
        <v>14</v>
      </c>
      <c r="X120" s="107" t="e">
        <f>X119+X67</f>
        <v>#REF!</v>
      </c>
      <c r="Y120" s="109"/>
      <c r="Z120" s="109"/>
      <c r="AA120" s="109"/>
      <c r="AB120" s="107">
        <f>AB119+AB67</f>
        <v>30.373999999999999</v>
      </c>
      <c r="AC120" s="107" t="s">
        <v>14</v>
      </c>
      <c r="AD120" s="107">
        <f>AD119+AD67</f>
        <v>709262.01699999999</v>
      </c>
      <c r="AE120" s="111"/>
      <c r="AF120" s="111"/>
      <c r="AG120" s="111"/>
    </row>
    <row r="121" spans="1:33" s="112" customFormat="1" x14ac:dyDescent="0.2">
      <c r="A121" s="195" t="s">
        <v>174</v>
      </c>
      <c r="B121" s="196"/>
      <c r="C121" s="196"/>
      <c r="D121" s="197"/>
      <c r="E121" s="113"/>
      <c r="F121" s="113"/>
      <c r="G121" s="113"/>
      <c r="H121" s="113"/>
      <c r="I121" s="114"/>
      <c r="J121" s="114"/>
      <c r="K121" s="114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116"/>
      <c r="AA121" s="116"/>
      <c r="AB121" s="114"/>
      <c r="AC121" s="114"/>
      <c r="AD121" s="114"/>
      <c r="AE121" s="111"/>
      <c r="AF121" s="111"/>
      <c r="AG121" s="111"/>
    </row>
    <row r="122" spans="1:33" s="112" customFormat="1" x14ac:dyDescent="0.2">
      <c r="A122" s="195" t="s">
        <v>175</v>
      </c>
      <c r="B122" s="196"/>
      <c r="C122" s="196"/>
      <c r="D122" s="197"/>
      <c r="E122" s="113"/>
      <c r="F122" s="113"/>
      <c r="G122" s="113"/>
      <c r="H122" s="113"/>
      <c r="I122" s="114"/>
      <c r="J122" s="114"/>
      <c r="K122" s="114"/>
      <c r="L122" s="117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6"/>
      <c r="Z122" s="116"/>
      <c r="AA122" s="116"/>
      <c r="AB122" s="114"/>
      <c r="AC122" s="114"/>
      <c r="AD122" s="114"/>
      <c r="AE122" s="111"/>
      <c r="AF122" s="111"/>
      <c r="AG122" s="111"/>
    </row>
    <row r="123" spans="1:33" x14ac:dyDescent="0.25">
      <c r="A123" s="198" t="s">
        <v>176</v>
      </c>
      <c r="B123" s="199"/>
      <c r="C123" s="199"/>
      <c r="D123" s="199"/>
      <c r="E123" s="199"/>
      <c r="F123" s="199"/>
      <c r="G123" s="199"/>
      <c r="H123" s="200"/>
      <c r="I123" s="188" t="s">
        <v>26</v>
      </c>
      <c r="J123" s="119">
        <v>104.6</v>
      </c>
      <c r="K123" s="120" t="s">
        <v>14</v>
      </c>
      <c r="L123" s="184">
        <v>500982.3</v>
      </c>
      <c r="M123" s="121"/>
      <c r="N123" s="122"/>
      <c r="O123" s="186" t="s">
        <v>26</v>
      </c>
      <c r="P123" s="119">
        <v>104.5</v>
      </c>
      <c r="Q123" s="123" t="s">
        <v>14</v>
      </c>
      <c r="R123" s="170">
        <v>1062694.6000000001</v>
      </c>
      <c r="S123" s="121"/>
      <c r="T123" s="122"/>
      <c r="U123" s="186" t="s">
        <v>26</v>
      </c>
      <c r="V123" s="124">
        <f>V120</f>
        <v>23.87</v>
      </c>
      <c r="W123" s="123" t="s">
        <v>14</v>
      </c>
      <c r="X123" s="187">
        <f>X96+X89+X85+X81+X32+X36+X28+X24+X16</f>
        <v>337539.97500000003</v>
      </c>
      <c r="Y123" s="125"/>
      <c r="Z123" s="126"/>
      <c r="AA123" s="188" t="s">
        <v>26</v>
      </c>
      <c r="AB123" s="127">
        <f>AB120</f>
        <v>30.373999999999999</v>
      </c>
      <c r="AC123" s="128" t="s">
        <v>14</v>
      </c>
      <c r="AD123" s="183">
        <f>AD48+AD44+AD114+AD116+AD40+AD16</f>
        <v>625059.86399999994</v>
      </c>
    </row>
    <row r="124" spans="1:33" x14ac:dyDescent="0.25">
      <c r="A124" s="201"/>
      <c r="B124" s="202"/>
      <c r="C124" s="202"/>
      <c r="D124" s="202"/>
      <c r="E124" s="202"/>
      <c r="F124" s="202"/>
      <c r="G124" s="202"/>
      <c r="H124" s="203"/>
      <c r="I124" s="175"/>
      <c r="J124" s="129">
        <v>811709.9</v>
      </c>
      <c r="K124" s="120" t="s">
        <v>32</v>
      </c>
      <c r="L124" s="185"/>
      <c r="M124" s="121"/>
      <c r="N124" s="122"/>
      <c r="O124" s="173"/>
      <c r="P124" s="130">
        <v>696732</v>
      </c>
      <c r="Q124" s="131" t="s">
        <v>32</v>
      </c>
      <c r="R124" s="171"/>
      <c r="S124" s="121"/>
      <c r="T124" s="122"/>
      <c r="U124" s="173"/>
      <c r="V124" s="130">
        <f>V96+V89+V85+V81+V36+V32+V28+V24+V16</f>
        <v>23.87</v>
      </c>
      <c r="W124" s="131" t="s">
        <v>32</v>
      </c>
      <c r="X124" s="182"/>
      <c r="Y124" s="125"/>
      <c r="Z124" s="126"/>
      <c r="AA124" s="175"/>
      <c r="AB124" s="132">
        <f>AB49+AB45+AB41+AB17+AB115+AB117</f>
        <v>213609</v>
      </c>
      <c r="AC124" s="133" t="s">
        <v>32</v>
      </c>
      <c r="AD124" s="177"/>
    </row>
    <row r="125" spans="1:33" x14ac:dyDescent="0.25">
      <c r="A125" s="201"/>
      <c r="B125" s="202"/>
      <c r="C125" s="202"/>
      <c r="D125" s="202"/>
      <c r="E125" s="202"/>
      <c r="F125" s="202"/>
      <c r="G125" s="202"/>
      <c r="H125" s="203"/>
      <c r="I125" s="174" t="s">
        <v>177</v>
      </c>
      <c r="J125" s="129"/>
      <c r="K125" s="120" t="s">
        <v>14</v>
      </c>
      <c r="L125" s="129"/>
      <c r="M125" s="121"/>
      <c r="N125" s="122"/>
      <c r="O125" s="172" t="s">
        <v>177</v>
      </c>
      <c r="P125" s="130"/>
      <c r="Q125" s="131" t="s">
        <v>14</v>
      </c>
      <c r="R125" s="134"/>
      <c r="S125" s="121"/>
      <c r="T125" s="122"/>
      <c r="U125" s="172" t="s">
        <v>177</v>
      </c>
      <c r="V125" s="130"/>
      <c r="W125" s="131" t="s">
        <v>14</v>
      </c>
      <c r="X125" s="130"/>
      <c r="Y125" s="125"/>
      <c r="Z125" s="126"/>
      <c r="AA125" s="174" t="s">
        <v>177</v>
      </c>
      <c r="AB125" s="132"/>
      <c r="AC125" s="133" t="s">
        <v>14</v>
      </c>
      <c r="AD125" s="132"/>
    </row>
    <row r="126" spans="1:33" x14ac:dyDescent="0.25">
      <c r="A126" s="201"/>
      <c r="B126" s="202"/>
      <c r="C126" s="202"/>
      <c r="D126" s="202"/>
      <c r="E126" s="202"/>
      <c r="F126" s="202"/>
      <c r="G126" s="202"/>
      <c r="H126" s="203"/>
      <c r="I126" s="175"/>
      <c r="J126" s="129"/>
      <c r="K126" s="120" t="s">
        <v>32</v>
      </c>
      <c r="L126" s="129"/>
      <c r="M126" s="121"/>
      <c r="N126" s="122"/>
      <c r="O126" s="173"/>
      <c r="P126" s="130"/>
      <c r="Q126" s="131" t="s">
        <v>32</v>
      </c>
      <c r="R126" s="134"/>
      <c r="S126" s="121"/>
      <c r="T126" s="122"/>
      <c r="U126" s="173"/>
      <c r="V126" s="130"/>
      <c r="W126" s="131" t="s">
        <v>32</v>
      </c>
      <c r="X126" s="130"/>
      <c r="Y126" s="125"/>
      <c r="Z126" s="126"/>
      <c r="AA126" s="175"/>
      <c r="AB126" s="132"/>
      <c r="AC126" s="133" t="s">
        <v>32</v>
      </c>
      <c r="AD126" s="132"/>
    </row>
    <row r="127" spans="1:33" x14ac:dyDescent="0.25">
      <c r="A127" s="201"/>
      <c r="B127" s="202"/>
      <c r="C127" s="202"/>
      <c r="D127" s="202"/>
      <c r="E127" s="202"/>
      <c r="F127" s="202"/>
      <c r="G127" s="202"/>
      <c r="H127" s="203"/>
      <c r="I127" s="174" t="s">
        <v>133</v>
      </c>
      <c r="J127" s="129">
        <v>0</v>
      </c>
      <c r="K127" s="120" t="s">
        <v>14</v>
      </c>
      <c r="L127" s="184">
        <v>32842.6</v>
      </c>
      <c r="M127" s="121"/>
      <c r="N127" s="122"/>
      <c r="O127" s="172" t="s">
        <v>133</v>
      </c>
      <c r="P127" s="130"/>
      <c r="Q127" s="131" t="s">
        <v>14</v>
      </c>
      <c r="R127" s="135"/>
      <c r="S127" s="121"/>
      <c r="T127" s="122"/>
      <c r="U127" s="172" t="s">
        <v>133</v>
      </c>
      <c r="V127" s="130"/>
      <c r="W127" s="131" t="s">
        <v>14</v>
      </c>
      <c r="X127" s="136"/>
      <c r="Y127" s="125"/>
      <c r="Z127" s="126"/>
      <c r="AA127" s="174" t="s">
        <v>133</v>
      </c>
      <c r="AB127" s="132"/>
      <c r="AC127" s="133" t="s">
        <v>14</v>
      </c>
      <c r="AD127" s="176"/>
    </row>
    <row r="128" spans="1:33" x14ac:dyDescent="0.25">
      <c r="A128" s="201"/>
      <c r="B128" s="202"/>
      <c r="C128" s="202"/>
      <c r="D128" s="202"/>
      <c r="E128" s="202"/>
      <c r="F128" s="202"/>
      <c r="G128" s="202"/>
      <c r="H128" s="203"/>
      <c r="I128" s="175"/>
      <c r="J128" s="129">
        <v>0</v>
      </c>
      <c r="K128" s="120" t="s">
        <v>32</v>
      </c>
      <c r="L128" s="185"/>
      <c r="M128" s="121"/>
      <c r="N128" s="122"/>
      <c r="O128" s="173"/>
      <c r="P128" s="130"/>
      <c r="Q128" s="131" t="s">
        <v>32</v>
      </c>
      <c r="R128" s="135"/>
      <c r="S128" s="121"/>
      <c r="T128" s="122"/>
      <c r="U128" s="173"/>
      <c r="V128" s="130"/>
      <c r="W128" s="131" t="s">
        <v>32</v>
      </c>
      <c r="X128" s="136"/>
      <c r="Y128" s="125"/>
      <c r="Z128" s="126"/>
      <c r="AA128" s="175"/>
      <c r="AB128" s="132"/>
      <c r="AC128" s="133" t="s">
        <v>32</v>
      </c>
      <c r="AD128" s="177"/>
    </row>
    <row r="129" spans="1:30" x14ac:dyDescent="0.25">
      <c r="A129" s="201"/>
      <c r="B129" s="202"/>
      <c r="C129" s="202"/>
      <c r="D129" s="202"/>
      <c r="E129" s="202"/>
      <c r="F129" s="202"/>
      <c r="G129" s="202"/>
      <c r="H129" s="203"/>
      <c r="I129" s="174" t="s">
        <v>178</v>
      </c>
      <c r="J129" s="129"/>
      <c r="K129" s="120" t="s">
        <v>14</v>
      </c>
      <c r="L129" s="129"/>
      <c r="M129" s="121"/>
      <c r="N129" s="122"/>
      <c r="O129" s="172" t="s">
        <v>178</v>
      </c>
      <c r="P129" s="130"/>
      <c r="Q129" s="131" t="s">
        <v>14</v>
      </c>
      <c r="R129" s="134"/>
      <c r="S129" s="121"/>
      <c r="T129" s="122"/>
      <c r="U129" s="172" t="s">
        <v>178</v>
      </c>
      <c r="V129" s="130"/>
      <c r="W129" s="131" t="s">
        <v>14</v>
      </c>
      <c r="X129" s="130"/>
      <c r="Y129" s="125"/>
      <c r="Z129" s="126"/>
      <c r="AA129" s="174" t="s">
        <v>178</v>
      </c>
      <c r="AB129" s="132"/>
      <c r="AC129" s="133" t="s">
        <v>14</v>
      </c>
      <c r="AD129" s="132"/>
    </row>
    <row r="130" spans="1:30" x14ac:dyDescent="0.25">
      <c r="A130" s="201"/>
      <c r="B130" s="202"/>
      <c r="C130" s="202"/>
      <c r="D130" s="202"/>
      <c r="E130" s="202"/>
      <c r="F130" s="202"/>
      <c r="G130" s="202"/>
      <c r="H130" s="203"/>
      <c r="I130" s="175"/>
      <c r="J130" s="129"/>
      <c r="K130" s="120" t="s">
        <v>32</v>
      </c>
      <c r="L130" s="129"/>
      <c r="M130" s="121"/>
      <c r="N130" s="122"/>
      <c r="O130" s="173"/>
      <c r="P130" s="130"/>
      <c r="Q130" s="131" t="s">
        <v>32</v>
      </c>
      <c r="R130" s="134"/>
      <c r="S130" s="121"/>
      <c r="T130" s="122"/>
      <c r="U130" s="173"/>
      <c r="V130" s="130"/>
      <c r="W130" s="131" t="s">
        <v>32</v>
      </c>
      <c r="X130" s="130"/>
      <c r="Y130" s="125"/>
      <c r="Z130" s="126"/>
      <c r="AA130" s="175"/>
      <c r="AB130" s="132"/>
      <c r="AC130" s="133" t="s">
        <v>32</v>
      </c>
      <c r="AD130" s="132"/>
    </row>
    <row r="131" spans="1:30" x14ac:dyDescent="0.25">
      <c r="A131" s="201"/>
      <c r="B131" s="202"/>
      <c r="C131" s="202"/>
      <c r="D131" s="202"/>
      <c r="E131" s="202"/>
      <c r="F131" s="202"/>
      <c r="G131" s="202"/>
      <c r="H131" s="203"/>
      <c r="I131" s="174" t="s">
        <v>33</v>
      </c>
      <c r="J131" s="129">
        <v>12.3</v>
      </c>
      <c r="K131" s="120" t="s">
        <v>14</v>
      </c>
      <c r="L131" s="184">
        <v>783.2</v>
      </c>
      <c r="M131" s="121"/>
      <c r="N131" s="122"/>
      <c r="O131" s="168" t="s">
        <v>33</v>
      </c>
      <c r="P131" s="130">
        <v>2.6</v>
      </c>
      <c r="Q131" s="131" t="s">
        <v>14</v>
      </c>
      <c r="R131" s="170">
        <v>155</v>
      </c>
      <c r="S131" s="121"/>
      <c r="T131" s="122"/>
      <c r="U131" s="168" t="s">
        <v>33</v>
      </c>
      <c r="V131" s="130" t="e">
        <f>V98+#REF!+V87+V83+V38+V34+V30+V26+V18</f>
        <v>#REF!</v>
      </c>
      <c r="W131" s="131" t="s">
        <v>14</v>
      </c>
      <c r="X131" s="181" t="e">
        <f>X98+#REF!+X87+X83+X38+X34+X30+X26+X18</f>
        <v>#REF!</v>
      </c>
      <c r="Y131" s="125"/>
      <c r="Z131" s="126"/>
      <c r="AA131" s="174" t="s">
        <v>33</v>
      </c>
      <c r="AB131" s="132">
        <f>AB50+AB46+AB42+AB18</f>
        <v>47.084000000000003</v>
      </c>
      <c r="AC131" s="133" t="s">
        <v>14</v>
      </c>
      <c r="AD131" s="176">
        <f>AD50+AD46+AD42+AD18</f>
        <v>928.25299999999993</v>
      </c>
    </row>
    <row r="132" spans="1:30" x14ac:dyDescent="0.25">
      <c r="A132" s="201"/>
      <c r="B132" s="202"/>
      <c r="C132" s="202"/>
      <c r="D132" s="202"/>
      <c r="E132" s="202"/>
      <c r="F132" s="202"/>
      <c r="G132" s="202"/>
      <c r="H132" s="203"/>
      <c r="I132" s="175"/>
      <c r="J132" s="129">
        <v>5144.8</v>
      </c>
      <c r="K132" s="120" t="s">
        <v>32</v>
      </c>
      <c r="L132" s="185"/>
      <c r="M132" s="121"/>
      <c r="N132" s="122"/>
      <c r="O132" s="169"/>
      <c r="P132" s="130">
        <v>93</v>
      </c>
      <c r="Q132" s="131" t="s">
        <v>32</v>
      </c>
      <c r="R132" s="171"/>
      <c r="S132" s="121"/>
      <c r="T132" s="122"/>
      <c r="U132" s="169"/>
      <c r="V132" s="130" t="e">
        <f>V99+#REF!+V88+V84+V39+V35+V31+V27+V19</f>
        <v>#REF!</v>
      </c>
      <c r="W132" s="131" t="s">
        <v>32</v>
      </c>
      <c r="X132" s="182"/>
      <c r="Y132" s="125"/>
      <c r="Z132" s="126"/>
      <c r="AA132" s="175"/>
      <c r="AB132" s="132">
        <f>AB51+AB47+AB43+AB19</f>
        <v>4550.0599999999995</v>
      </c>
      <c r="AC132" s="133" t="s">
        <v>32</v>
      </c>
      <c r="AD132" s="177"/>
    </row>
    <row r="133" spans="1:30" ht="42.75" x14ac:dyDescent="0.25">
      <c r="A133" s="201"/>
      <c r="B133" s="202"/>
      <c r="C133" s="202"/>
      <c r="D133" s="202"/>
      <c r="E133" s="202"/>
      <c r="F133" s="202"/>
      <c r="G133" s="202"/>
      <c r="H133" s="203"/>
      <c r="I133" s="137" t="s">
        <v>30</v>
      </c>
      <c r="J133" s="129">
        <v>8</v>
      </c>
      <c r="K133" s="120" t="s">
        <v>31</v>
      </c>
      <c r="L133" s="129">
        <v>1620</v>
      </c>
      <c r="M133" s="121"/>
      <c r="N133" s="122"/>
      <c r="O133" s="138" t="s">
        <v>30</v>
      </c>
      <c r="P133" s="130">
        <v>2</v>
      </c>
      <c r="Q133" s="131" t="s">
        <v>31</v>
      </c>
      <c r="R133" s="134">
        <v>4432.7</v>
      </c>
      <c r="S133" s="121"/>
      <c r="T133" s="122"/>
      <c r="U133" s="138" t="s">
        <v>30</v>
      </c>
      <c r="V133" s="139">
        <v>1</v>
      </c>
      <c r="W133" s="131" t="s">
        <v>31</v>
      </c>
      <c r="X133" s="134">
        <f>X100</f>
        <v>7392.75</v>
      </c>
      <c r="Y133" s="125"/>
      <c r="Z133" s="126"/>
      <c r="AA133" s="137" t="s">
        <v>30</v>
      </c>
      <c r="AB133" s="132"/>
      <c r="AC133" s="133" t="s">
        <v>31</v>
      </c>
      <c r="AD133" s="132"/>
    </row>
    <row r="134" spans="1:30" ht="28.5" x14ac:dyDescent="0.25">
      <c r="A134" s="201"/>
      <c r="B134" s="202"/>
      <c r="C134" s="202"/>
      <c r="D134" s="202"/>
      <c r="E134" s="202"/>
      <c r="F134" s="202"/>
      <c r="G134" s="202"/>
      <c r="H134" s="203"/>
      <c r="I134" s="137" t="s">
        <v>179</v>
      </c>
      <c r="J134" s="129"/>
      <c r="K134" s="120" t="s">
        <v>31</v>
      </c>
      <c r="L134" s="129"/>
      <c r="M134" s="121"/>
      <c r="N134" s="122"/>
      <c r="O134" s="138" t="s">
        <v>179</v>
      </c>
      <c r="P134" s="130"/>
      <c r="Q134" s="131" t="s">
        <v>31</v>
      </c>
      <c r="R134" s="134"/>
      <c r="S134" s="121"/>
      <c r="T134" s="122"/>
      <c r="U134" s="138" t="s">
        <v>179</v>
      </c>
      <c r="V134" s="130"/>
      <c r="W134" s="131" t="s">
        <v>31</v>
      </c>
      <c r="X134" s="130"/>
      <c r="Y134" s="125"/>
      <c r="Z134" s="126"/>
      <c r="AA134" s="137" t="s">
        <v>179</v>
      </c>
      <c r="AB134" s="132"/>
      <c r="AC134" s="133" t="s">
        <v>31</v>
      </c>
      <c r="AD134" s="132"/>
    </row>
    <row r="135" spans="1:30" ht="42.75" x14ac:dyDescent="0.25">
      <c r="A135" s="201"/>
      <c r="B135" s="202"/>
      <c r="C135" s="202"/>
      <c r="D135" s="202"/>
      <c r="E135" s="202"/>
      <c r="F135" s="202"/>
      <c r="G135" s="202"/>
      <c r="H135" s="203"/>
      <c r="I135" s="137" t="s">
        <v>180</v>
      </c>
      <c r="J135" s="140">
        <v>1344</v>
      </c>
      <c r="K135" s="120" t="s">
        <v>35</v>
      </c>
      <c r="L135" s="129">
        <v>6433.9</v>
      </c>
      <c r="M135" s="121"/>
      <c r="N135" s="122"/>
      <c r="O135" s="138" t="s">
        <v>180</v>
      </c>
      <c r="P135" s="130"/>
      <c r="Q135" s="131" t="s">
        <v>35</v>
      </c>
      <c r="R135" s="134"/>
      <c r="S135" s="121"/>
      <c r="T135" s="122"/>
      <c r="U135" s="138" t="s">
        <v>180</v>
      </c>
      <c r="V135" s="130"/>
      <c r="W135" s="131" t="s">
        <v>35</v>
      </c>
      <c r="X135" s="130"/>
      <c r="Y135" s="125"/>
      <c r="Z135" s="126"/>
      <c r="AA135" s="137" t="s">
        <v>180</v>
      </c>
      <c r="AB135" s="132"/>
      <c r="AC135" s="133" t="s">
        <v>35</v>
      </c>
      <c r="AD135" s="132"/>
    </row>
    <row r="136" spans="1:30" x14ac:dyDescent="0.25">
      <c r="A136" s="201"/>
      <c r="B136" s="202"/>
      <c r="C136" s="202"/>
      <c r="D136" s="202"/>
      <c r="E136" s="202"/>
      <c r="F136" s="202"/>
      <c r="G136" s="202"/>
      <c r="H136" s="203"/>
      <c r="I136" s="137" t="s">
        <v>99</v>
      </c>
      <c r="J136" s="140">
        <v>10311</v>
      </c>
      <c r="K136" s="120" t="s">
        <v>32</v>
      </c>
      <c r="L136" s="129">
        <v>8210.6</v>
      </c>
      <c r="M136" s="121"/>
      <c r="N136" s="122"/>
      <c r="O136" s="138" t="s">
        <v>99</v>
      </c>
      <c r="P136" s="130">
        <v>17100</v>
      </c>
      <c r="Q136" s="131" t="s">
        <v>32</v>
      </c>
      <c r="R136" s="134">
        <v>43546.2</v>
      </c>
      <c r="S136" s="121"/>
      <c r="T136" s="122"/>
      <c r="U136" s="138" t="s">
        <v>99</v>
      </c>
      <c r="V136" s="130"/>
      <c r="W136" s="131" t="s">
        <v>32</v>
      </c>
      <c r="X136" s="130"/>
      <c r="Y136" s="125"/>
      <c r="Z136" s="126"/>
      <c r="AA136" s="137" t="s">
        <v>99</v>
      </c>
      <c r="AB136" s="132"/>
      <c r="AC136" s="133" t="s">
        <v>32</v>
      </c>
      <c r="AD136" s="132"/>
    </row>
    <row r="137" spans="1:30" ht="28.5" x14ac:dyDescent="0.25">
      <c r="A137" s="201"/>
      <c r="B137" s="202"/>
      <c r="C137" s="202"/>
      <c r="D137" s="202"/>
      <c r="E137" s="202"/>
      <c r="F137" s="202"/>
      <c r="G137" s="202"/>
      <c r="H137" s="203"/>
      <c r="I137" s="137" t="s">
        <v>62</v>
      </c>
      <c r="J137" s="140">
        <v>3100</v>
      </c>
      <c r="K137" s="120" t="s">
        <v>35</v>
      </c>
      <c r="L137" s="129">
        <v>5403.9</v>
      </c>
      <c r="M137" s="121"/>
      <c r="N137" s="122"/>
      <c r="O137" s="138" t="s">
        <v>62</v>
      </c>
      <c r="P137" s="130">
        <v>11943</v>
      </c>
      <c r="Q137" s="131" t="s">
        <v>35</v>
      </c>
      <c r="R137" s="134">
        <v>4984.1000000000004</v>
      </c>
      <c r="S137" s="121"/>
      <c r="T137" s="122"/>
      <c r="U137" s="138" t="s">
        <v>62</v>
      </c>
      <c r="V137" s="130">
        <v>2695</v>
      </c>
      <c r="W137" s="131" t="s">
        <v>35</v>
      </c>
      <c r="X137" s="134">
        <v>7059.14</v>
      </c>
      <c r="Y137" s="125"/>
      <c r="Z137" s="126"/>
      <c r="AA137" s="137" t="s">
        <v>62</v>
      </c>
      <c r="AB137" s="132">
        <v>3480</v>
      </c>
      <c r="AC137" s="133" t="s">
        <v>35</v>
      </c>
      <c r="AD137" s="132">
        <v>83273.899999999994</v>
      </c>
    </row>
    <row r="138" spans="1:30" ht="42.75" x14ac:dyDescent="0.25">
      <c r="A138" s="201"/>
      <c r="B138" s="202"/>
      <c r="C138" s="202"/>
      <c r="D138" s="202"/>
      <c r="E138" s="202"/>
      <c r="F138" s="202"/>
      <c r="G138" s="202"/>
      <c r="H138" s="203"/>
      <c r="I138" s="137" t="s">
        <v>181</v>
      </c>
      <c r="J138" s="129"/>
      <c r="K138" s="120" t="s">
        <v>35</v>
      </c>
      <c r="L138" s="129"/>
      <c r="M138" s="121"/>
      <c r="N138" s="121"/>
      <c r="O138" s="138" t="s">
        <v>181</v>
      </c>
      <c r="P138" s="130"/>
      <c r="Q138" s="131" t="s">
        <v>35</v>
      </c>
      <c r="R138" s="134"/>
      <c r="S138" s="121"/>
      <c r="T138" s="121"/>
      <c r="U138" s="138" t="s">
        <v>181</v>
      </c>
      <c r="V138" s="130"/>
      <c r="W138" s="131" t="s">
        <v>35</v>
      </c>
      <c r="X138" s="130"/>
      <c r="Y138" s="121"/>
      <c r="Z138" s="141"/>
      <c r="AA138" s="137" t="s">
        <v>181</v>
      </c>
      <c r="AB138" s="132"/>
      <c r="AC138" s="133" t="s">
        <v>35</v>
      </c>
      <c r="AD138" s="132"/>
    </row>
    <row r="139" spans="1:30" x14ac:dyDescent="0.25">
      <c r="A139" s="201"/>
      <c r="B139" s="202"/>
      <c r="C139" s="202"/>
      <c r="D139" s="202"/>
      <c r="E139" s="202"/>
      <c r="F139" s="202"/>
      <c r="G139" s="202"/>
      <c r="H139" s="203"/>
      <c r="I139" s="137" t="s">
        <v>182</v>
      </c>
      <c r="J139" s="129"/>
      <c r="K139" s="120" t="s">
        <v>32</v>
      </c>
      <c r="L139" s="129"/>
      <c r="M139" s="121"/>
      <c r="N139" s="121"/>
      <c r="O139" s="138" t="s">
        <v>182</v>
      </c>
      <c r="P139" s="130"/>
      <c r="Q139" s="131" t="s">
        <v>32</v>
      </c>
      <c r="R139" s="134"/>
      <c r="S139" s="121"/>
      <c r="T139" s="121"/>
      <c r="U139" s="138" t="s">
        <v>182</v>
      </c>
      <c r="V139" s="130"/>
      <c r="W139" s="131" t="s">
        <v>32</v>
      </c>
      <c r="X139" s="130"/>
      <c r="Y139" s="121"/>
      <c r="Z139" s="141"/>
      <c r="AA139" s="137" t="s">
        <v>182</v>
      </c>
      <c r="AB139" s="132"/>
      <c r="AC139" s="133" t="s">
        <v>32</v>
      </c>
      <c r="AD139" s="132"/>
    </row>
    <row r="140" spans="1:30" ht="42.75" x14ac:dyDescent="0.25">
      <c r="A140" s="201"/>
      <c r="B140" s="202"/>
      <c r="C140" s="202"/>
      <c r="D140" s="202"/>
      <c r="E140" s="202"/>
      <c r="F140" s="202"/>
      <c r="G140" s="202"/>
      <c r="H140" s="203"/>
      <c r="I140" s="137" t="s">
        <v>183</v>
      </c>
      <c r="J140" s="129"/>
      <c r="K140" s="120" t="s">
        <v>32</v>
      </c>
      <c r="L140" s="129"/>
      <c r="M140" s="121"/>
      <c r="N140" s="121"/>
      <c r="O140" s="138" t="s">
        <v>183</v>
      </c>
      <c r="P140" s="130"/>
      <c r="Q140" s="131" t="s">
        <v>32</v>
      </c>
      <c r="R140" s="134"/>
      <c r="S140" s="121"/>
      <c r="T140" s="121"/>
      <c r="U140" s="138" t="s">
        <v>183</v>
      </c>
      <c r="V140" s="130"/>
      <c r="W140" s="131" t="s">
        <v>32</v>
      </c>
      <c r="X140" s="130"/>
      <c r="Y140" s="121"/>
      <c r="Z140" s="141"/>
      <c r="AA140" s="137" t="s">
        <v>183</v>
      </c>
      <c r="AB140" s="132"/>
      <c r="AC140" s="133" t="s">
        <v>32</v>
      </c>
      <c r="AD140" s="132"/>
    </row>
    <row r="141" spans="1:30" ht="28.5" x14ac:dyDescent="0.25">
      <c r="A141" s="201"/>
      <c r="B141" s="202"/>
      <c r="C141" s="202"/>
      <c r="D141" s="202"/>
      <c r="E141" s="202"/>
      <c r="F141" s="202"/>
      <c r="G141" s="202"/>
      <c r="H141" s="203"/>
      <c r="I141" s="137" t="s">
        <v>184</v>
      </c>
      <c r="J141" s="129"/>
      <c r="K141" s="120" t="s">
        <v>32</v>
      </c>
      <c r="L141" s="129"/>
      <c r="M141" s="121"/>
      <c r="N141" s="121"/>
      <c r="O141" s="138" t="s">
        <v>184</v>
      </c>
      <c r="P141" s="130"/>
      <c r="Q141" s="131" t="s">
        <v>32</v>
      </c>
      <c r="R141" s="134"/>
      <c r="S141" s="121"/>
      <c r="T141" s="121"/>
      <c r="U141" s="138" t="s">
        <v>184</v>
      </c>
      <c r="V141" s="130"/>
      <c r="W141" s="131" t="s">
        <v>32</v>
      </c>
      <c r="X141" s="130"/>
      <c r="Y141" s="121"/>
      <c r="Z141" s="141"/>
      <c r="AA141" s="137" t="s">
        <v>184</v>
      </c>
      <c r="AB141" s="132"/>
      <c r="AC141" s="133" t="s">
        <v>32</v>
      </c>
      <c r="AD141" s="132"/>
    </row>
    <row r="142" spans="1:30" ht="42.75" x14ac:dyDescent="0.25">
      <c r="A142" s="201"/>
      <c r="B142" s="202"/>
      <c r="C142" s="202"/>
      <c r="D142" s="202"/>
      <c r="E142" s="202"/>
      <c r="F142" s="202"/>
      <c r="G142" s="202"/>
      <c r="H142" s="203"/>
      <c r="I142" s="137" t="s">
        <v>185</v>
      </c>
      <c r="J142" s="129"/>
      <c r="K142" s="120" t="s">
        <v>31</v>
      </c>
      <c r="L142" s="129"/>
      <c r="M142" s="121"/>
      <c r="N142" s="121"/>
      <c r="O142" s="138" t="s">
        <v>185</v>
      </c>
      <c r="P142" s="130"/>
      <c r="Q142" s="131" t="s">
        <v>31</v>
      </c>
      <c r="R142" s="134"/>
      <c r="S142" s="121"/>
      <c r="T142" s="121"/>
      <c r="U142" s="138" t="s">
        <v>185</v>
      </c>
      <c r="V142" s="130"/>
      <c r="W142" s="131" t="s">
        <v>31</v>
      </c>
      <c r="X142" s="130"/>
      <c r="Y142" s="121"/>
      <c r="Z142" s="141"/>
      <c r="AA142" s="137" t="s">
        <v>185</v>
      </c>
      <c r="AB142" s="132"/>
      <c r="AC142" s="133" t="s">
        <v>31</v>
      </c>
      <c r="AD142" s="132"/>
    </row>
    <row r="143" spans="1:30" ht="28.5" x14ac:dyDescent="0.25">
      <c r="A143" s="204"/>
      <c r="B143" s="205"/>
      <c r="C143" s="205"/>
      <c r="D143" s="205"/>
      <c r="E143" s="205"/>
      <c r="F143" s="205"/>
      <c r="G143" s="205"/>
      <c r="H143" s="206"/>
      <c r="I143" s="137" t="s">
        <v>186</v>
      </c>
      <c r="J143" s="129"/>
      <c r="K143" s="120" t="s">
        <v>35</v>
      </c>
      <c r="L143" s="129"/>
      <c r="M143" s="121"/>
      <c r="N143" s="121"/>
      <c r="O143" s="138" t="s">
        <v>186</v>
      </c>
      <c r="P143" s="130"/>
      <c r="Q143" s="131" t="s">
        <v>35</v>
      </c>
      <c r="R143" s="134"/>
      <c r="S143" s="121"/>
      <c r="T143" s="121"/>
      <c r="U143" s="138" t="s">
        <v>186</v>
      </c>
      <c r="V143" s="130"/>
      <c r="W143" s="131" t="s">
        <v>35</v>
      </c>
      <c r="X143" s="130"/>
      <c r="Y143" s="121"/>
      <c r="Z143" s="141"/>
      <c r="AA143" s="137" t="s">
        <v>186</v>
      </c>
      <c r="AB143" s="132"/>
      <c r="AC143" s="133" t="s">
        <v>35</v>
      </c>
      <c r="AD143" s="132"/>
    </row>
  </sheetData>
  <autoFilter ref="A5:AG5"/>
  <mergeCells count="450">
    <mergeCell ref="U85:U86"/>
    <mergeCell ref="X85:X86"/>
    <mergeCell ref="M87:M88"/>
    <mergeCell ref="N87:N88"/>
    <mergeCell ref="O87:O88"/>
    <mergeCell ref="P87:P88"/>
    <mergeCell ref="Q87:Q88"/>
    <mergeCell ref="R87:R88"/>
    <mergeCell ref="Y116:Y117"/>
    <mergeCell ref="Z116:Z117"/>
    <mergeCell ref="AD116:AD117"/>
    <mergeCell ref="AA116:AA117"/>
    <mergeCell ref="D114:D115"/>
    <mergeCell ref="E114:E115"/>
    <mergeCell ref="F114:F115"/>
    <mergeCell ref="AD114:AD115"/>
    <mergeCell ref="AA114:AA115"/>
    <mergeCell ref="O75:O76"/>
    <mergeCell ref="R75:R76"/>
    <mergeCell ref="A77:A78"/>
    <mergeCell ref="B77:B78"/>
    <mergeCell ref="C116:C117"/>
    <mergeCell ref="B116:B117"/>
    <mergeCell ref="A116:A117"/>
    <mergeCell ref="D116:D117"/>
    <mergeCell ref="E116:E117"/>
    <mergeCell ref="F116:F117"/>
    <mergeCell ref="A92:A93"/>
    <mergeCell ref="B92:B93"/>
    <mergeCell ref="C92:C93"/>
    <mergeCell ref="D92:D93"/>
    <mergeCell ref="E92:E93"/>
    <mergeCell ref="F92:F93"/>
    <mergeCell ref="A75:A76"/>
    <mergeCell ref="B75:B76"/>
    <mergeCell ref="C75:C76"/>
    <mergeCell ref="D75:D76"/>
    <mergeCell ref="E75:E76"/>
    <mergeCell ref="F75:F76"/>
    <mergeCell ref="J3:K3"/>
    <mergeCell ref="M3:N3"/>
    <mergeCell ref="O3:O4"/>
    <mergeCell ref="P3:Q3"/>
    <mergeCell ref="S3:T3"/>
    <mergeCell ref="A1:AD1"/>
    <mergeCell ref="A2:A4"/>
    <mergeCell ref="B2:B4"/>
    <mergeCell ref="C2:C4"/>
    <mergeCell ref="D2:D4"/>
    <mergeCell ref="E2:F3"/>
    <mergeCell ref="G2:L2"/>
    <mergeCell ref="M2:R2"/>
    <mergeCell ref="S2:X2"/>
    <mergeCell ref="Y2:AD2"/>
    <mergeCell ref="A6:AD6"/>
    <mergeCell ref="U3:U4"/>
    <mergeCell ref="V3:W3"/>
    <mergeCell ref="Y3:Z3"/>
    <mergeCell ref="AA3:AA4"/>
    <mergeCell ref="AB3:AC3"/>
    <mergeCell ref="G7:G11"/>
    <mergeCell ref="H7:H11"/>
    <mergeCell ref="I7:I8"/>
    <mergeCell ref="L7:L8"/>
    <mergeCell ref="M7:M8"/>
    <mergeCell ref="N7:N8"/>
    <mergeCell ref="A7:A11"/>
    <mergeCell ref="B7:B11"/>
    <mergeCell ref="C7:C11"/>
    <mergeCell ref="D7:D11"/>
    <mergeCell ref="E7:E11"/>
    <mergeCell ref="F7:F11"/>
    <mergeCell ref="O7:O8"/>
    <mergeCell ref="P7:P8"/>
    <mergeCell ref="Q7:Q8"/>
    <mergeCell ref="R7:R8"/>
    <mergeCell ref="G3:H3"/>
    <mergeCell ref="I3:I4"/>
    <mergeCell ref="I9:I10"/>
    <mergeCell ref="L9:L10"/>
    <mergeCell ref="M16:M17"/>
    <mergeCell ref="N16:N17"/>
    <mergeCell ref="O16:O17"/>
    <mergeCell ref="G12:G15"/>
    <mergeCell ref="H12:H15"/>
    <mergeCell ref="I12:I13"/>
    <mergeCell ref="L12:L13"/>
    <mergeCell ref="I14:I15"/>
    <mergeCell ref="L14:L15"/>
    <mergeCell ref="A12:A15"/>
    <mergeCell ref="B12:B15"/>
    <mergeCell ref="C12:C15"/>
    <mergeCell ref="D12:D15"/>
    <mergeCell ref="E12:E15"/>
    <mergeCell ref="F12:F15"/>
    <mergeCell ref="R16:R17"/>
    <mergeCell ref="S16:S19"/>
    <mergeCell ref="T16:T19"/>
    <mergeCell ref="A16:A23"/>
    <mergeCell ref="B16:B23"/>
    <mergeCell ref="C16:C23"/>
    <mergeCell ref="U18:U19"/>
    <mergeCell ref="X18:X19"/>
    <mergeCell ref="AA18:AA19"/>
    <mergeCell ref="AD18:AD19"/>
    <mergeCell ref="Z16:Z19"/>
    <mergeCell ref="AA16:AA17"/>
    <mergeCell ref="AD16:AD17"/>
    <mergeCell ref="U16:U17"/>
    <mergeCell ref="X16:X17"/>
    <mergeCell ref="Y16:Y19"/>
    <mergeCell ref="D16:D23"/>
    <mergeCell ref="E16:E23"/>
    <mergeCell ref="F16:F23"/>
    <mergeCell ref="X28:X29"/>
    <mergeCell ref="U30:U31"/>
    <mergeCell ref="X30:X31"/>
    <mergeCell ref="S24:S27"/>
    <mergeCell ref="T24:T27"/>
    <mergeCell ref="U24:U25"/>
    <mergeCell ref="X24:X25"/>
    <mergeCell ref="U26:U27"/>
    <mergeCell ref="X26:X27"/>
    <mergeCell ref="A24:A31"/>
    <mergeCell ref="B24:B31"/>
    <mergeCell ref="C24:C31"/>
    <mergeCell ref="D24:D31"/>
    <mergeCell ref="E24:E31"/>
    <mergeCell ref="F24:F31"/>
    <mergeCell ref="S28:S31"/>
    <mergeCell ref="T28:T31"/>
    <mergeCell ref="U28:U29"/>
    <mergeCell ref="X36:X37"/>
    <mergeCell ref="U38:U39"/>
    <mergeCell ref="X38:X39"/>
    <mergeCell ref="S32:S35"/>
    <mergeCell ref="T32:T35"/>
    <mergeCell ref="U32:U33"/>
    <mergeCell ref="X32:X33"/>
    <mergeCell ref="U34:U35"/>
    <mergeCell ref="X34:X35"/>
    <mergeCell ref="A40:A47"/>
    <mergeCell ref="B40:B47"/>
    <mergeCell ref="C40:C47"/>
    <mergeCell ref="D40:D47"/>
    <mergeCell ref="E40:E47"/>
    <mergeCell ref="F40:F47"/>
    <mergeCell ref="S36:S39"/>
    <mergeCell ref="T36:T39"/>
    <mergeCell ref="U36:U37"/>
    <mergeCell ref="A32:A39"/>
    <mergeCell ref="B32:B39"/>
    <mergeCell ref="C32:C39"/>
    <mergeCell ref="D32:D39"/>
    <mergeCell ref="E32:E39"/>
    <mergeCell ref="F32:F39"/>
    <mergeCell ref="Y44:Y47"/>
    <mergeCell ref="Z44:Z47"/>
    <mergeCell ref="AA44:AA45"/>
    <mergeCell ref="AD44:AD45"/>
    <mergeCell ref="AA46:AA47"/>
    <mergeCell ref="AD46:AD47"/>
    <mergeCell ref="AA42:AA43"/>
    <mergeCell ref="AD42:AD43"/>
    <mergeCell ref="Y40:Y43"/>
    <mergeCell ref="Z40:Z43"/>
    <mergeCell ref="AA40:AA41"/>
    <mergeCell ref="AD40:AD41"/>
    <mergeCell ref="Y48:Y51"/>
    <mergeCell ref="Z48:Z51"/>
    <mergeCell ref="AA48:AA49"/>
    <mergeCell ref="AD48:AD49"/>
    <mergeCell ref="AA50:AA51"/>
    <mergeCell ref="AD50:AD51"/>
    <mergeCell ref="A48:A51"/>
    <mergeCell ref="B48:B51"/>
    <mergeCell ref="C48:C51"/>
    <mergeCell ref="D48:D51"/>
    <mergeCell ref="E48:E51"/>
    <mergeCell ref="F48:F51"/>
    <mergeCell ref="A54:A58"/>
    <mergeCell ref="B54:B58"/>
    <mergeCell ref="C54:C58"/>
    <mergeCell ref="D54:D58"/>
    <mergeCell ref="E54:E58"/>
    <mergeCell ref="F54:F58"/>
    <mergeCell ref="A52:A53"/>
    <mergeCell ref="B52:B53"/>
    <mergeCell ref="C52:C53"/>
    <mergeCell ref="D52:D53"/>
    <mergeCell ref="E52:E53"/>
    <mergeCell ref="F52:F53"/>
    <mergeCell ref="G54:G56"/>
    <mergeCell ref="H54:H56"/>
    <mergeCell ref="I54:I55"/>
    <mergeCell ref="L54:L55"/>
    <mergeCell ref="G57:G58"/>
    <mergeCell ref="H57:H58"/>
    <mergeCell ref="I57:I58"/>
    <mergeCell ref="L57:L58"/>
    <mergeCell ref="G52:G53"/>
    <mergeCell ref="H52:H53"/>
    <mergeCell ref="I52:I53"/>
    <mergeCell ref="L52:L53"/>
    <mergeCell ref="M59:M62"/>
    <mergeCell ref="N59:N62"/>
    <mergeCell ref="O59:O60"/>
    <mergeCell ref="R59:R60"/>
    <mergeCell ref="O61:O62"/>
    <mergeCell ref="R61:R62"/>
    <mergeCell ref="A59:A62"/>
    <mergeCell ref="B59:B62"/>
    <mergeCell ref="C59:C62"/>
    <mergeCell ref="D59:D62"/>
    <mergeCell ref="E59:E62"/>
    <mergeCell ref="F59:F62"/>
    <mergeCell ref="G65:G66"/>
    <mergeCell ref="H65:H66"/>
    <mergeCell ref="I65:I66"/>
    <mergeCell ref="L65:L66"/>
    <mergeCell ref="A67:D67"/>
    <mergeCell ref="A68:AD68"/>
    <mergeCell ref="G63:G64"/>
    <mergeCell ref="H63:H64"/>
    <mergeCell ref="I63:I64"/>
    <mergeCell ref="L63:L64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73:A74"/>
    <mergeCell ref="B73:B74"/>
    <mergeCell ref="C73:C74"/>
    <mergeCell ref="D73:D74"/>
    <mergeCell ref="E73:E74"/>
    <mergeCell ref="F73:F74"/>
    <mergeCell ref="A69:A71"/>
    <mergeCell ref="B69:B71"/>
    <mergeCell ref="C69:C71"/>
    <mergeCell ref="D69:D71"/>
    <mergeCell ref="E69:E71"/>
    <mergeCell ref="F69:F71"/>
    <mergeCell ref="G75:G76"/>
    <mergeCell ref="H75:H76"/>
    <mergeCell ref="I75:I76"/>
    <mergeCell ref="L75:L76"/>
    <mergeCell ref="M75:M76"/>
    <mergeCell ref="N75:N76"/>
    <mergeCell ref="G69:G71"/>
    <mergeCell ref="H69:H71"/>
    <mergeCell ref="I69:I70"/>
    <mergeCell ref="L69:L70"/>
    <mergeCell ref="G73:G74"/>
    <mergeCell ref="H73:H74"/>
    <mergeCell ref="I73:I74"/>
    <mergeCell ref="L73:L74"/>
    <mergeCell ref="R77:R78"/>
    <mergeCell ref="A79:A80"/>
    <mergeCell ref="B79:B80"/>
    <mergeCell ref="C79:C80"/>
    <mergeCell ref="D79:D80"/>
    <mergeCell ref="E79:E80"/>
    <mergeCell ref="F79:F80"/>
    <mergeCell ref="M79:M80"/>
    <mergeCell ref="N79:N80"/>
    <mergeCell ref="C77:C78"/>
    <mergeCell ref="D77:D78"/>
    <mergeCell ref="E77:E78"/>
    <mergeCell ref="F77:F78"/>
    <mergeCell ref="M77:M78"/>
    <mergeCell ref="N77:N78"/>
    <mergeCell ref="A81:A84"/>
    <mergeCell ref="B81:B84"/>
    <mergeCell ref="C81:C84"/>
    <mergeCell ref="D81:D84"/>
    <mergeCell ref="E81:E84"/>
    <mergeCell ref="F81:F84"/>
    <mergeCell ref="M81:M84"/>
    <mergeCell ref="N81:N84"/>
    <mergeCell ref="O77:O78"/>
    <mergeCell ref="O81:O82"/>
    <mergeCell ref="R81:R82"/>
    <mergeCell ref="S81:S84"/>
    <mergeCell ref="T81:T84"/>
    <mergeCell ref="U81:U82"/>
    <mergeCell ref="X81:X82"/>
    <mergeCell ref="U83:U84"/>
    <mergeCell ref="X83:X84"/>
    <mergeCell ref="O79:O80"/>
    <mergeCell ref="R79:R80"/>
    <mergeCell ref="M85:M86"/>
    <mergeCell ref="N85:N86"/>
    <mergeCell ref="O85:O86"/>
    <mergeCell ref="R85:R86"/>
    <mergeCell ref="S85:S88"/>
    <mergeCell ref="T85:T88"/>
    <mergeCell ref="A90:A91"/>
    <mergeCell ref="B90:B91"/>
    <mergeCell ref="C90:C91"/>
    <mergeCell ref="D90:D91"/>
    <mergeCell ref="E90:E91"/>
    <mergeCell ref="F90:F91"/>
    <mergeCell ref="A85:A89"/>
    <mergeCell ref="B85:B89"/>
    <mergeCell ref="C85:C89"/>
    <mergeCell ref="D85:D89"/>
    <mergeCell ref="E85:E89"/>
    <mergeCell ref="F85:F89"/>
    <mergeCell ref="O90:O91"/>
    <mergeCell ref="R90:R91"/>
    <mergeCell ref="G90:G91"/>
    <mergeCell ref="H90:H91"/>
    <mergeCell ref="I90:I91"/>
    <mergeCell ref="L90:L91"/>
    <mergeCell ref="M90:M91"/>
    <mergeCell ref="N90:N91"/>
    <mergeCell ref="U87:U88"/>
    <mergeCell ref="X87:X88"/>
    <mergeCell ref="G94:G95"/>
    <mergeCell ref="H94:H95"/>
    <mergeCell ref="I94:I95"/>
    <mergeCell ref="L94:L95"/>
    <mergeCell ref="A96:A100"/>
    <mergeCell ref="B96:B100"/>
    <mergeCell ref="C96:C100"/>
    <mergeCell ref="D96:D100"/>
    <mergeCell ref="E96:E100"/>
    <mergeCell ref="F96:F100"/>
    <mergeCell ref="A94:A95"/>
    <mergeCell ref="B94:B95"/>
    <mergeCell ref="C94:C95"/>
    <mergeCell ref="D94:D95"/>
    <mergeCell ref="E94:E95"/>
    <mergeCell ref="F94:F95"/>
    <mergeCell ref="U96:U97"/>
    <mergeCell ref="X96:X97"/>
    <mergeCell ref="U98:U99"/>
    <mergeCell ref="X98:X99"/>
    <mergeCell ref="A101:A102"/>
    <mergeCell ref="B101:B102"/>
    <mergeCell ref="C101:C102"/>
    <mergeCell ref="D101:D102"/>
    <mergeCell ref="E101:E102"/>
    <mergeCell ref="F101:F102"/>
    <mergeCell ref="G96:G97"/>
    <mergeCell ref="H96:H97"/>
    <mergeCell ref="I96:I97"/>
    <mergeCell ref="L96:L97"/>
    <mergeCell ref="S96:S99"/>
    <mergeCell ref="T96:T99"/>
    <mergeCell ref="G101:G102"/>
    <mergeCell ref="H101:H102"/>
    <mergeCell ref="I101:I102"/>
    <mergeCell ref="L101:L102"/>
    <mergeCell ref="A103:A106"/>
    <mergeCell ref="B103:B106"/>
    <mergeCell ref="C103:C106"/>
    <mergeCell ref="D103:D106"/>
    <mergeCell ref="E103:E106"/>
    <mergeCell ref="F103:F106"/>
    <mergeCell ref="A107:A108"/>
    <mergeCell ref="B107:B108"/>
    <mergeCell ref="C107:C108"/>
    <mergeCell ref="D107:D108"/>
    <mergeCell ref="E107:E108"/>
    <mergeCell ref="F107:F108"/>
    <mergeCell ref="M107:M108"/>
    <mergeCell ref="N107:N108"/>
    <mergeCell ref="O107:O108"/>
    <mergeCell ref="R107:R108"/>
    <mergeCell ref="O103:O104"/>
    <mergeCell ref="R103:R104"/>
    <mergeCell ref="G105:G106"/>
    <mergeCell ref="H105:H106"/>
    <mergeCell ref="I105:I106"/>
    <mergeCell ref="L105:L106"/>
    <mergeCell ref="G103:G104"/>
    <mergeCell ref="H103:H104"/>
    <mergeCell ref="I103:I104"/>
    <mergeCell ref="L103:L104"/>
    <mergeCell ref="M103:M104"/>
    <mergeCell ref="N103:N104"/>
    <mergeCell ref="A119:D119"/>
    <mergeCell ref="A120:D120"/>
    <mergeCell ref="A121:D121"/>
    <mergeCell ref="A122:D122"/>
    <mergeCell ref="A123:H143"/>
    <mergeCell ref="I123:I124"/>
    <mergeCell ref="I129:I130"/>
    <mergeCell ref="M109:M110"/>
    <mergeCell ref="N109:N110"/>
    <mergeCell ref="A109:A112"/>
    <mergeCell ref="B109:B112"/>
    <mergeCell ref="C109:C112"/>
    <mergeCell ref="D109:D112"/>
    <mergeCell ref="E109:E112"/>
    <mergeCell ref="F109:F112"/>
    <mergeCell ref="I127:I128"/>
    <mergeCell ref="L127:L128"/>
    <mergeCell ref="I131:I132"/>
    <mergeCell ref="L131:L132"/>
    <mergeCell ref="M111:M112"/>
    <mergeCell ref="N111:N112"/>
    <mergeCell ref="A114:A115"/>
    <mergeCell ref="B114:B115"/>
    <mergeCell ref="C114:C115"/>
    <mergeCell ref="AA129:AA130"/>
    <mergeCell ref="AD123:AD124"/>
    <mergeCell ref="I125:I126"/>
    <mergeCell ref="O125:O126"/>
    <mergeCell ref="U125:U126"/>
    <mergeCell ref="AA125:AA126"/>
    <mergeCell ref="L123:L124"/>
    <mergeCell ref="O123:O124"/>
    <mergeCell ref="R123:R124"/>
    <mergeCell ref="U123:U124"/>
    <mergeCell ref="X123:X124"/>
    <mergeCell ref="AA123:AA124"/>
    <mergeCell ref="Y101:Y102"/>
    <mergeCell ref="Z101:Z102"/>
    <mergeCell ref="AA101:AA102"/>
    <mergeCell ref="AB101:AB102"/>
    <mergeCell ref="AC101:AC102"/>
    <mergeCell ref="AD101:AD102"/>
    <mergeCell ref="O131:O132"/>
    <mergeCell ref="R131:R132"/>
    <mergeCell ref="U131:U132"/>
    <mergeCell ref="O127:O128"/>
    <mergeCell ref="U127:U128"/>
    <mergeCell ref="AA127:AA128"/>
    <mergeCell ref="AD127:AD128"/>
    <mergeCell ref="O109:O110"/>
    <mergeCell ref="R109:R110"/>
    <mergeCell ref="O111:O112"/>
    <mergeCell ref="R111:R112"/>
    <mergeCell ref="Y114:Y115"/>
    <mergeCell ref="Z114:Z115"/>
    <mergeCell ref="X131:X132"/>
    <mergeCell ref="AA131:AA132"/>
    <mergeCell ref="AD131:AD132"/>
    <mergeCell ref="O129:O130"/>
    <mergeCell ref="U129:U130"/>
  </mergeCells>
  <pageMargins left="0.43307086614173229" right="0.15748031496062992" top="0.31496062992125984" bottom="0.31496062992125984" header="0.31496062992125984" footer="0.31496062992125984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№ 1 Хаб край</vt:lpstr>
      <vt:lpstr>'Табл № 1 Хаб край'!Заголовки_для_печати</vt:lpstr>
      <vt:lpstr>'Табл № 1 Хаб край'!Область_печати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Эрязов Игорь Юрьевич</dc:creator>
  <cp:lastModifiedBy>Воронцова Ирина Викторовна (INFOA - it2)</cp:lastModifiedBy>
  <cp:lastPrinted>2022-04-13T22:25:08Z</cp:lastPrinted>
  <dcterms:created xsi:type="dcterms:W3CDTF">2021-11-16T06:20:39Z</dcterms:created>
  <dcterms:modified xsi:type="dcterms:W3CDTF">2022-04-14T22:48:59Z</dcterms:modified>
</cp:coreProperties>
</file>